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KERE_2026_VF\Budget_PPM et Plan d'action\Initial_décembre 2025\"/>
    </mc:Choice>
  </mc:AlternateContent>
  <xr:revisionPtr revIDLastSave="0" documentId="13_ncr:1_{7813C9BF-A57F-48E5-AC0A-84ECF1ABE88D}" xr6:coauthVersionLast="36" xr6:coauthVersionMax="47" xr10:uidLastSave="{00000000-0000-0000-0000-000000000000}"/>
  <bookViews>
    <workbookView xWindow="10740" yWindow="825" windowWidth="11610" windowHeight="11415" xr2:uid="{00000000-000D-0000-FFFF-FFFF00000000}"/>
  </bookViews>
  <sheets>
    <sheet name="PPM-2026" sheetId="1" r:id="rId1"/>
    <sheet name="Feuil2" sheetId="2" state="hidden" r:id="rId2"/>
  </sheets>
  <definedNames>
    <definedName name="_xlnm._FilterDatabase" localSheetId="0" hidden="1">'PPM-2026'!$A$2:$N$37</definedName>
    <definedName name="_xlnm.Print_Titles" localSheetId="0">'PPM-2026'!$2:$2</definedName>
    <definedName name="_xlnm.Print_Area" localSheetId="0">'PPM-2026'!$A$1:$N$45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22" i="1" l="1"/>
  <c r="L22" i="1" s="1"/>
  <c r="J21" i="1"/>
  <c r="L21" i="1" s="1"/>
  <c r="D19" i="1"/>
  <c r="D18" i="1"/>
  <c r="D12" i="2"/>
  <c r="D35" i="1" l="1"/>
  <c r="D9" i="2"/>
  <c r="C4" i="2"/>
  <c r="D4" i="2"/>
  <c r="D13" i="2"/>
  <c r="C13" i="2"/>
  <c r="C9" i="2"/>
  <c r="C10" i="2" l="1"/>
  <c r="C14" i="2" s="1"/>
  <c r="E4" i="2" s="1"/>
  <c r="D10" i="2"/>
  <c r="D14" i="2" s="1"/>
  <c r="F14" i="2" l="1"/>
  <c r="E14" i="2"/>
  <c r="E13" i="2"/>
  <c r="F3" i="2"/>
  <c r="F8" i="2"/>
  <c r="F6" i="2"/>
  <c r="F7" i="2"/>
  <c r="F9" i="2"/>
  <c r="F4" i="2"/>
  <c r="F10" i="2"/>
  <c r="F12" i="2"/>
  <c r="F13" i="2"/>
  <c r="E7" i="2"/>
  <c r="E3" i="2"/>
  <c r="E8" i="2"/>
  <c r="E6" i="2"/>
  <c r="E12" i="2"/>
  <c r="E9" i="2"/>
  <c r="E10" i="2"/>
  <c r="J34" i="1" l="1"/>
  <c r="L34" i="1" s="1"/>
  <c r="J28" i="1" l="1"/>
  <c r="L28" i="1" s="1"/>
  <c r="J27" i="1"/>
  <c r="L27" i="1" s="1"/>
  <c r="J11" i="1"/>
  <c r="L11" i="1" s="1"/>
  <c r="N11" i="1" s="1"/>
  <c r="J9" i="1"/>
  <c r="L9" i="1" s="1"/>
  <c r="N9" i="1" s="1"/>
  <c r="J7" i="1"/>
  <c r="L7" i="1" s="1"/>
  <c r="N7" i="1" s="1"/>
  <c r="J6" i="1" l="1"/>
  <c r="L6" i="1" s="1"/>
  <c r="N6" i="1" s="1"/>
  <c r="J5" i="1"/>
  <c r="L5" i="1" s="1"/>
  <c r="J31" i="1" l="1"/>
  <c r="L31" i="1" s="1"/>
  <c r="N31" i="1" s="1"/>
  <c r="J32" i="1"/>
  <c r="L32" i="1" s="1"/>
  <c r="N32" i="1" s="1"/>
  <c r="J33" i="1"/>
  <c r="L33" i="1" s="1"/>
  <c r="J15" i="1"/>
  <c r="L15" i="1" s="1"/>
  <c r="J16" i="1"/>
  <c r="L16" i="1" s="1"/>
  <c r="J17" i="1"/>
  <c r="L17" i="1" s="1"/>
  <c r="J18" i="1"/>
  <c r="L18" i="1" s="1"/>
  <c r="J19" i="1"/>
  <c r="L19" i="1" s="1"/>
  <c r="N19" i="1" s="1"/>
  <c r="J23" i="1"/>
  <c r="L23" i="1" s="1"/>
  <c r="N23" i="1" s="1"/>
  <c r="J24" i="1"/>
  <c r="L24" i="1" s="1"/>
  <c r="J25" i="1"/>
  <c r="L25" i="1" s="1"/>
  <c r="J29" i="1"/>
  <c r="L29" i="1" s="1"/>
  <c r="J13" i="1"/>
  <c r="L13" i="1" s="1"/>
  <c r="N13" i="1" s="1"/>
  <c r="J3" i="1"/>
  <c r="L3" i="1" l="1"/>
</calcChain>
</file>

<file path=xl/sharedStrings.xml><?xml version="1.0" encoding="utf-8"?>
<sst xmlns="http://schemas.openxmlformats.org/spreadsheetml/2006/main" count="290" uniqueCount="145">
  <si>
    <t>Budget</t>
  </si>
  <si>
    <t>Montant</t>
  </si>
  <si>
    <t>Date de 
lancement</t>
  </si>
  <si>
    <t>Date orobable 
de démarrage 
des prestations</t>
  </si>
  <si>
    <t>Mode de 
passation</t>
  </si>
  <si>
    <t xml:space="preserve"> Date de remise 
des offres/
propositions</t>
  </si>
  <si>
    <t>Temps 
nécessaire 
à l'évaluation</t>
  </si>
  <si>
    <t>Code 
ligne</t>
  </si>
  <si>
    <t>Objet du 
marché</t>
  </si>
  <si>
    <t>Nature 
des prestations</t>
  </si>
  <si>
    <t>Type de 
revue</t>
  </si>
  <si>
    <t>Delai 
d'exécution 
prévu (jour)</t>
  </si>
  <si>
    <t>Date 
de fin 
d'exécution</t>
  </si>
  <si>
    <t>FONAENF</t>
  </si>
  <si>
    <t>3.6</t>
  </si>
  <si>
    <t>Demande de cotation non formelle</t>
  </si>
  <si>
    <t>1 jour</t>
  </si>
  <si>
    <t>3.8</t>
  </si>
  <si>
    <t>Demande de cotation formelle</t>
  </si>
  <si>
    <t>14 jours</t>
  </si>
  <si>
    <t>3.10</t>
  </si>
  <si>
    <t>30 jours</t>
  </si>
  <si>
    <t>4.3.1</t>
  </si>
  <si>
    <t>4.4.1</t>
  </si>
  <si>
    <t xml:space="preserve">Carburant et lubrifiant </t>
  </si>
  <si>
    <t>Entente directe
 (prestation spécifique)</t>
  </si>
  <si>
    <t>4.4.10</t>
  </si>
  <si>
    <t>4.4.11</t>
  </si>
  <si>
    <t>Achat de journaux</t>
  </si>
  <si>
    <t>4.4.17</t>
  </si>
  <si>
    <t>4.4.18</t>
  </si>
  <si>
    <t>4.6.10</t>
  </si>
  <si>
    <t>Audit de la gestion administrative, financière et comptable du FONAENF par les audits externes</t>
  </si>
  <si>
    <t>4.6.11</t>
  </si>
  <si>
    <t>Audit des comptes des opérateurs</t>
  </si>
  <si>
    <t>Demande de proposition</t>
  </si>
  <si>
    <t>4.1.6</t>
  </si>
  <si>
    <t>4.3.4</t>
  </si>
  <si>
    <t>21 jours</t>
  </si>
  <si>
    <t>60 jours</t>
  </si>
  <si>
    <t>COOPERATION SUISSE</t>
  </si>
  <si>
    <t>Accord cadre</t>
  </si>
  <si>
    <t>45 jours</t>
  </si>
  <si>
    <t>Néttoyage des locaux</t>
  </si>
  <si>
    <t>Gardiennage des locaux</t>
  </si>
  <si>
    <t>Recruter un consultant pour l'élaboration d'une stratégie de mobilisation de ressources</t>
  </si>
  <si>
    <t>Assurance véhicule</t>
  </si>
  <si>
    <t>Élaborer des guides pour les animateurs et les guides pour les formateurs</t>
  </si>
  <si>
    <t>Reproduire des guides et manuels pour les animateurs, des guides aux formateurs des métiers et les documents du plan d’étude</t>
  </si>
  <si>
    <t>Achat de crédit de communication pour la coordination de YirSor</t>
  </si>
  <si>
    <t>2 jour</t>
  </si>
  <si>
    <t>3 jour</t>
  </si>
  <si>
    <t>5 jour</t>
  </si>
  <si>
    <t>14 jours pour chaque commande</t>
  </si>
  <si>
    <t>90 jours pour chaque commande</t>
  </si>
  <si>
    <t>PLAN DE PASSATION DES MARCHES DU FONAENF VERSION Initiale: Exercice 2026</t>
  </si>
  <si>
    <t>Acquisition et installation de climatiseur</t>
  </si>
  <si>
    <t>Consultation de consultants</t>
  </si>
  <si>
    <t>Lot 2 : Acquisition d'ordinateur</t>
  </si>
  <si>
    <t>4.4.5</t>
  </si>
  <si>
    <t xml:space="preserve">4.4.9
</t>
  </si>
  <si>
    <t xml:space="preserve">4.6.26
4.6.27
</t>
  </si>
  <si>
    <t>Recruter un consultant pour apporter une assistance juridique et assurer les recouvrements de créances</t>
  </si>
  <si>
    <t>Recruter un consultant pour apporter une assistance à l'élaboration des états financiers SYCEBNL</t>
  </si>
  <si>
    <t>Prestation intellectuelle</t>
  </si>
  <si>
    <t xml:space="preserve">4.6.29
</t>
  </si>
  <si>
    <t>Fournitures courantes</t>
  </si>
  <si>
    <t>Services courants</t>
  </si>
  <si>
    <t>Equipements</t>
  </si>
  <si>
    <t>Lot 1 : Acquisition d'ordinateur</t>
  </si>
  <si>
    <t>A priori</t>
  </si>
  <si>
    <t>A posteriori</t>
  </si>
  <si>
    <t>Location de salle pour les activités du FONAENF (appui YirSor)</t>
  </si>
  <si>
    <t>4.1.9</t>
  </si>
  <si>
    <t>2026.0001.00</t>
  </si>
  <si>
    <t>2026.0002.00</t>
  </si>
  <si>
    <t>2026.0003.00</t>
  </si>
  <si>
    <t>2026.0004.00</t>
  </si>
  <si>
    <t>2026.0005.00</t>
  </si>
  <si>
    <t>2026.0006.00</t>
  </si>
  <si>
    <t>2026.0007.00</t>
  </si>
  <si>
    <t>2026.0008.00</t>
  </si>
  <si>
    <t>2026.0009.00</t>
  </si>
  <si>
    <t>2026.0010.00</t>
  </si>
  <si>
    <t>2026.0011.00</t>
  </si>
  <si>
    <t>2026.0012.00</t>
  </si>
  <si>
    <t>2026.0013.00</t>
  </si>
  <si>
    <t>2026.0014.00</t>
  </si>
  <si>
    <t>2026.0015.00</t>
  </si>
  <si>
    <t>2026.0016.00</t>
  </si>
  <si>
    <t>2026.0017.00</t>
  </si>
  <si>
    <t>2026.0018.00</t>
  </si>
  <si>
    <t>2026.0019.00</t>
  </si>
  <si>
    <t>2026.0020.00</t>
  </si>
  <si>
    <t>2026.0021.00</t>
  </si>
  <si>
    <t>2026.0022.00</t>
  </si>
  <si>
    <t>2026.0023.00</t>
  </si>
  <si>
    <t>2026.0024.00</t>
  </si>
  <si>
    <t>2.1</t>
  </si>
  <si>
    <t>2.2</t>
  </si>
  <si>
    <t>2.3, 2.4, 2.8</t>
  </si>
  <si>
    <t>2.8, 2.14, 2.17</t>
  </si>
  <si>
    <t xml:space="preserve"> Lot 2: Acquisition de serveur</t>
  </si>
  <si>
    <t>Lot 1: Acquisition d'imprimante et onduleurs</t>
  </si>
  <si>
    <t>Lot 1 : Fourniture de bureau et consommables informatiques</t>
  </si>
  <si>
    <t>Lot 2 : Achat de fourniture de bureau et consommable informatique pour l'appui Yirsor</t>
  </si>
  <si>
    <t>Lot 1 : diffusion des information à travers dans les RADIO</t>
  </si>
  <si>
    <t>Lot 2 : diffusion des information à travers les crieurs publics</t>
  </si>
  <si>
    <t>Lot 1 : Assurer le cablage du réseau informatique</t>
  </si>
  <si>
    <t>Lot : 2 Entretien, réparation et maintenance informatique</t>
  </si>
  <si>
    <t>Lot 1 : Fourniture de pause-café et pause déjeuner</t>
  </si>
  <si>
    <t>Lot 2 : Fourniture de pause-café et pause déjeuner</t>
  </si>
  <si>
    <t>Lot 1 : Assurance santé du personnel FONAENF</t>
  </si>
  <si>
    <t>Lot 2 : Assurance santé du personnel YirSor</t>
  </si>
  <si>
    <t>N°</t>
  </si>
  <si>
    <t xml:space="preserve">Mode de passation </t>
  </si>
  <si>
    <t>Nombre</t>
  </si>
  <si>
    <t>Pourcentage selon le nombre</t>
  </si>
  <si>
    <t>Pourcentage selon le montant</t>
  </si>
  <si>
    <t>Procédure de droit commun</t>
  </si>
  <si>
    <t>Demande de propositions</t>
  </si>
  <si>
    <t>Sous total 1</t>
  </si>
  <si>
    <t>Procédures allégées d’appel à concurrence</t>
  </si>
  <si>
    <t>Consultation de consultant</t>
  </si>
  <si>
    <t>Demande de cotation</t>
  </si>
  <si>
    <t>Sous total 2</t>
  </si>
  <si>
    <t>TOTAL  I</t>
  </si>
  <si>
    <t>Procédures exceptionnelles</t>
  </si>
  <si>
    <t>Ententes directes/Conventions sans avis</t>
  </si>
  <si>
    <t>TOTAL  II</t>
  </si>
  <si>
    <t>TOTAL GÉNÉRAL</t>
  </si>
  <si>
    <t>Entretien et animation du site web</t>
  </si>
  <si>
    <t>Confection de support de communication</t>
  </si>
  <si>
    <t>2026.0025.00</t>
  </si>
  <si>
    <t>4.4.6
4.4.7</t>
  </si>
  <si>
    <t>Entretien réparation de six (06) véhicules et de groupe electrogène</t>
  </si>
  <si>
    <t>Ligne budgetaire</t>
  </si>
  <si>
    <t>Montant prévisionnel</t>
  </si>
  <si>
    <t>TOTAL MONTANT</t>
  </si>
  <si>
    <t>TOTAL NOMBRE DE MARCHE</t>
  </si>
  <si>
    <t>TOTAL NOMBRE DE LIGNE</t>
  </si>
  <si>
    <t>4.4.8</t>
  </si>
  <si>
    <t>Le Directeur Général</t>
  </si>
  <si>
    <t>Dr Yombo Paul DIABOUGA</t>
  </si>
  <si>
    <t>Officier de l'Ordre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</si>
</sst>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Bookman Old Style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1"/>
      <color rgb="FF000000"/>
      <name val="Bookman Old Style"/>
      <family val="1"/>
    </font>
    <font>
      <b/>
      <sz val="11"/>
      <color rgb="FF000000"/>
      <name val="Bookman Old Style"/>
      <family val="1"/>
    </font>
    <font>
      <b/>
      <sz val="14"/>
      <color theme="1"/>
      <name val="Bookman Old Style"/>
      <family val="1"/>
    </font>
    <font>
      <b/>
      <sz val="12"/>
      <name val="Bookman Old Style"/>
      <family val="1"/>
    </font>
    <font>
      <b/>
      <sz val="14"/>
      <name val="Bookman Old Style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8"/>
      <color theme="1"/>
      <name val="Times New Roman"/>
      <family val="1"/>
    </font>
    <font>
      <b/>
      <u/>
      <sz val="1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0" fontId="7" fillId="0" borderId="0" xfId="2" applyNumberFormat="1" applyFont="1"/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right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right" vertical="center" wrapText="1"/>
    </xf>
    <xf numFmtId="10" fontId="6" fillId="0" borderId="1" xfId="2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5" fontId="8" fillId="0" borderId="1" xfId="1" applyNumberFormat="1" applyFont="1" applyBorder="1" applyAlignment="1">
      <alignment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0" fontId="7" fillId="0" borderId="0" xfId="0" applyFont="1" applyAlignment="1">
      <alignment horizontal="right"/>
    </xf>
    <xf numFmtId="165" fontId="7" fillId="0" borderId="0" xfId="1" applyNumberFormat="1" applyFont="1"/>
    <xf numFmtId="3" fontId="10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right" vertical="center" wrapText="1"/>
    </xf>
    <xf numFmtId="9" fontId="6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3" fontId="12" fillId="0" borderId="4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view="pageBreakPreview" zoomScale="75" zoomScaleNormal="75" zoomScaleSheetLayoutView="75" workbookViewId="0">
      <pane xSplit="5" ySplit="2" topLeftCell="F3" activePane="bottomRight" state="frozen"/>
      <selection pane="topRight" activeCell="C1" sqref="C1"/>
      <selection pane="bottomLeft" activeCell="A3" sqref="A3"/>
      <selection pane="bottomRight" activeCell="D5" sqref="D5"/>
    </sheetView>
  </sheetViews>
  <sheetFormatPr baseColWidth="10" defaultColWidth="8.7109375" defaultRowHeight="15" x14ac:dyDescent="0.25"/>
  <cols>
    <col min="1" max="1" width="16.140625" style="3" bestFit="1" customWidth="1"/>
    <col min="2" max="2" width="23.28515625" style="11" bestFit="1" customWidth="1"/>
    <col min="3" max="3" width="17.28515625" style="41" customWidth="1"/>
    <col min="4" max="4" width="17" style="3" customWidth="1"/>
    <col min="5" max="5" width="43" style="11" customWidth="1"/>
    <col min="6" max="6" width="23.7109375" style="11" customWidth="1"/>
    <col min="7" max="7" width="18.7109375" style="11" customWidth="1"/>
    <col min="8" max="8" width="18.5703125" style="11" customWidth="1"/>
    <col min="9" max="9" width="15.42578125" style="11" bestFit="1" customWidth="1"/>
    <col min="10" max="10" width="14.42578125" style="11" bestFit="1" customWidth="1"/>
    <col min="11" max="11" width="13.7109375" style="11" bestFit="1" customWidth="1"/>
    <col min="12" max="12" width="15.85546875" style="11" customWidth="1"/>
    <col min="13" max="13" width="13.7109375" style="11" bestFit="1" customWidth="1"/>
    <col min="14" max="14" width="15.42578125" style="11" customWidth="1"/>
    <col min="15" max="15" width="8.7109375" style="3" customWidth="1"/>
    <col min="16" max="16384" width="8.7109375" style="3"/>
  </cols>
  <sheetData>
    <row r="1" spans="1:14" ht="27.4" customHeight="1" x14ac:dyDescent="0.25">
      <c r="A1" s="52" t="s">
        <v>55</v>
      </c>
      <c r="B1" s="53"/>
      <c r="C1" s="53"/>
      <c r="D1" s="53"/>
      <c r="E1" s="53"/>
      <c r="F1" s="53"/>
      <c r="G1" s="53"/>
      <c r="H1" s="54"/>
      <c r="I1" s="53"/>
      <c r="J1" s="53"/>
      <c r="K1" s="53"/>
      <c r="L1" s="53"/>
      <c r="M1" s="53"/>
      <c r="N1" s="55"/>
    </row>
    <row r="2" spans="1:14" ht="90" x14ac:dyDescent="0.25">
      <c r="A2" s="9" t="s">
        <v>7</v>
      </c>
      <c r="B2" s="13" t="s">
        <v>0</v>
      </c>
      <c r="C2" s="42" t="s">
        <v>136</v>
      </c>
      <c r="D2" s="42" t="s">
        <v>137</v>
      </c>
      <c r="E2" s="10" t="s">
        <v>8</v>
      </c>
      <c r="F2" s="10" t="s">
        <v>9</v>
      </c>
      <c r="G2" s="10" t="s">
        <v>4</v>
      </c>
      <c r="H2" s="10" t="s">
        <v>10</v>
      </c>
      <c r="I2" s="10" t="s">
        <v>2</v>
      </c>
      <c r="J2" s="10" t="s">
        <v>5</v>
      </c>
      <c r="K2" s="10" t="s">
        <v>6</v>
      </c>
      <c r="L2" s="10" t="s">
        <v>3</v>
      </c>
      <c r="M2" s="10" t="s">
        <v>11</v>
      </c>
      <c r="N2" s="10" t="s">
        <v>12</v>
      </c>
    </row>
    <row r="3" spans="1:14" s="4" customFormat="1" ht="39.6" customHeight="1" x14ac:dyDescent="0.25">
      <c r="A3" s="56" t="s">
        <v>74</v>
      </c>
      <c r="B3" s="8" t="s">
        <v>13</v>
      </c>
      <c r="C3" s="68" t="s">
        <v>23</v>
      </c>
      <c r="D3" s="2">
        <v>6000000</v>
      </c>
      <c r="E3" s="1" t="s">
        <v>104</v>
      </c>
      <c r="F3" s="46" t="s">
        <v>66</v>
      </c>
      <c r="G3" s="59" t="s">
        <v>18</v>
      </c>
      <c r="H3" s="57" t="s">
        <v>70</v>
      </c>
      <c r="I3" s="66">
        <v>46127</v>
      </c>
      <c r="J3" s="66">
        <f>I3+10</f>
        <v>46137</v>
      </c>
      <c r="K3" s="60" t="s">
        <v>16</v>
      </c>
      <c r="L3" s="66">
        <f>J3+10</f>
        <v>46147</v>
      </c>
      <c r="M3" s="59" t="s">
        <v>53</v>
      </c>
      <c r="N3" s="66">
        <v>46387</v>
      </c>
    </row>
    <row r="4" spans="1:14" s="6" customFormat="1" ht="47.25" x14ac:dyDescent="0.25">
      <c r="A4" s="56"/>
      <c r="B4" s="15" t="s">
        <v>40</v>
      </c>
      <c r="C4" s="68"/>
      <c r="D4" s="5">
        <v>3800000</v>
      </c>
      <c r="E4" s="12" t="s">
        <v>105</v>
      </c>
      <c r="F4" s="46" t="s">
        <v>66</v>
      </c>
      <c r="G4" s="59"/>
      <c r="H4" s="58"/>
      <c r="I4" s="67"/>
      <c r="J4" s="67"/>
      <c r="K4" s="61"/>
      <c r="L4" s="67"/>
      <c r="M4" s="59"/>
      <c r="N4" s="67"/>
    </row>
    <row r="5" spans="1:14" s="4" customFormat="1" ht="47.25" x14ac:dyDescent="0.25">
      <c r="A5" s="7" t="s">
        <v>75</v>
      </c>
      <c r="B5" s="8" t="s">
        <v>13</v>
      </c>
      <c r="C5" s="38" t="s">
        <v>14</v>
      </c>
      <c r="D5" s="2">
        <v>980000</v>
      </c>
      <c r="E5" s="1" t="s">
        <v>131</v>
      </c>
      <c r="F5" s="1" t="s">
        <v>67</v>
      </c>
      <c r="G5" s="1" t="s">
        <v>15</v>
      </c>
      <c r="H5" s="1" t="s">
        <v>71</v>
      </c>
      <c r="I5" s="14">
        <v>46069</v>
      </c>
      <c r="J5" s="14">
        <f>I5+10</f>
        <v>46079</v>
      </c>
      <c r="K5" s="8" t="s">
        <v>50</v>
      </c>
      <c r="L5" s="14">
        <f>J5+10</f>
        <v>46089</v>
      </c>
      <c r="M5" s="1" t="s">
        <v>21</v>
      </c>
      <c r="N5" s="14">
        <v>46387</v>
      </c>
    </row>
    <row r="6" spans="1:14" s="4" customFormat="1" ht="47.25" x14ac:dyDescent="0.25">
      <c r="A6" s="7" t="s">
        <v>76</v>
      </c>
      <c r="B6" s="8" t="s">
        <v>13</v>
      </c>
      <c r="C6" s="38" t="s">
        <v>17</v>
      </c>
      <c r="D6" s="2">
        <v>950000</v>
      </c>
      <c r="E6" s="1" t="s">
        <v>132</v>
      </c>
      <c r="F6" s="1" t="s">
        <v>66</v>
      </c>
      <c r="G6" s="1" t="s">
        <v>15</v>
      </c>
      <c r="H6" s="1" t="s">
        <v>71</v>
      </c>
      <c r="I6" s="14">
        <v>46281</v>
      </c>
      <c r="J6" s="14">
        <f>I6+10</f>
        <v>46291</v>
      </c>
      <c r="K6" s="8" t="s">
        <v>50</v>
      </c>
      <c r="L6" s="14">
        <f>J6+10</f>
        <v>46301</v>
      </c>
      <c r="M6" s="1" t="s">
        <v>21</v>
      </c>
      <c r="N6" s="14">
        <f>L6+14+60</f>
        <v>46375</v>
      </c>
    </row>
    <row r="7" spans="1:14" s="4" customFormat="1" ht="47.25" x14ac:dyDescent="0.25">
      <c r="A7" s="7" t="s">
        <v>77</v>
      </c>
      <c r="B7" s="8" t="s">
        <v>13</v>
      </c>
      <c r="C7" s="38" t="s">
        <v>20</v>
      </c>
      <c r="D7" s="2">
        <v>5000000</v>
      </c>
      <c r="E7" s="1" t="s">
        <v>45</v>
      </c>
      <c r="F7" s="1" t="s">
        <v>64</v>
      </c>
      <c r="G7" s="1" t="s">
        <v>57</v>
      </c>
      <c r="H7" s="1" t="s">
        <v>70</v>
      </c>
      <c r="I7" s="14">
        <v>46189</v>
      </c>
      <c r="J7" s="14">
        <f>I7+10</f>
        <v>46199</v>
      </c>
      <c r="K7" s="8" t="s">
        <v>50</v>
      </c>
      <c r="L7" s="14">
        <f>J7+10</f>
        <v>46209</v>
      </c>
      <c r="M7" s="1" t="s">
        <v>21</v>
      </c>
      <c r="N7" s="14">
        <f>L7+14+30</f>
        <v>46253</v>
      </c>
    </row>
    <row r="8" spans="1:14" s="4" customFormat="1" ht="63" x14ac:dyDescent="0.25">
      <c r="A8" s="7" t="s">
        <v>78</v>
      </c>
      <c r="B8" s="8" t="s">
        <v>13</v>
      </c>
      <c r="C8" s="38" t="s">
        <v>22</v>
      </c>
      <c r="D8" s="2">
        <v>1700000</v>
      </c>
      <c r="E8" s="1" t="s">
        <v>56</v>
      </c>
      <c r="F8" s="1" t="s">
        <v>68</v>
      </c>
      <c r="G8" s="1" t="s">
        <v>18</v>
      </c>
      <c r="H8" s="1" t="s">
        <v>70</v>
      </c>
      <c r="I8" s="14">
        <v>46109</v>
      </c>
      <c r="J8" s="14">
        <f>I8+10</f>
        <v>46119</v>
      </c>
      <c r="K8" s="8" t="s">
        <v>16</v>
      </c>
      <c r="L8" s="14">
        <v>46070</v>
      </c>
      <c r="M8" s="1" t="s">
        <v>53</v>
      </c>
      <c r="N8" s="14">
        <v>46387</v>
      </c>
    </row>
    <row r="9" spans="1:14" s="4" customFormat="1" ht="46.9" customHeight="1" x14ac:dyDescent="0.25">
      <c r="A9" s="56" t="s">
        <v>79</v>
      </c>
      <c r="B9" s="8" t="s">
        <v>13</v>
      </c>
      <c r="C9" s="68" t="s">
        <v>37</v>
      </c>
      <c r="D9" s="2">
        <v>1300000</v>
      </c>
      <c r="E9" s="1" t="s">
        <v>103</v>
      </c>
      <c r="F9" s="47" t="s">
        <v>68</v>
      </c>
      <c r="G9" s="57" t="s">
        <v>18</v>
      </c>
      <c r="H9" s="57" t="s">
        <v>70</v>
      </c>
      <c r="I9" s="62">
        <v>46069</v>
      </c>
      <c r="J9" s="62">
        <f>I9+10</f>
        <v>46079</v>
      </c>
      <c r="K9" s="63" t="s">
        <v>50</v>
      </c>
      <c r="L9" s="62">
        <f>J9+10</f>
        <v>46089</v>
      </c>
      <c r="M9" s="59" t="s">
        <v>21</v>
      </c>
      <c r="N9" s="62">
        <f>L9+14+160</f>
        <v>46263</v>
      </c>
    </row>
    <row r="10" spans="1:14" s="4" customFormat="1" ht="42" customHeight="1" x14ac:dyDescent="0.25">
      <c r="A10" s="56"/>
      <c r="B10" s="8" t="s">
        <v>40</v>
      </c>
      <c r="C10" s="68"/>
      <c r="D10" s="2">
        <v>6000000</v>
      </c>
      <c r="E10" s="1" t="s">
        <v>102</v>
      </c>
      <c r="F10" s="48" t="s">
        <v>68</v>
      </c>
      <c r="G10" s="58"/>
      <c r="H10" s="58"/>
      <c r="I10" s="62"/>
      <c r="J10" s="62"/>
      <c r="K10" s="63"/>
      <c r="L10" s="62"/>
      <c r="M10" s="59"/>
      <c r="N10" s="62"/>
    </row>
    <row r="11" spans="1:14" s="4" customFormat="1" ht="42" customHeight="1" x14ac:dyDescent="0.25">
      <c r="A11" s="56" t="s">
        <v>80</v>
      </c>
      <c r="B11" s="8" t="s">
        <v>13</v>
      </c>
      <c r="C11" s="60" t="s">
        <v>37</v>
      </c>
      <c r="D11" s="2">
        <v>1700000</v>
      </c>
      <c r="E11" s="1" t="s">
        <v>69</v>
      </c>
      <c r="F11" s="47" t="s">
        <v>68</v>
      </c>
      <c r="G11" s="64" t="s">
        <v>41</v>
      </c>
      <c r="H11" s="64" t="s">
        <v>70</v>
      </c>
      <c r="I11" s="66">
        <v>46069</v>
      </c>
      <c r="J11" s="66">
        <f t="shared" ref="J11" si="0">I11+10</f>
        <v>46079</v>
      </c>
      <c r="K11" s="60" t="s">
        <v>50</v>
      </c>
      <c r="L11" s="66">
        <f t="shared" ref="L11" si="1">J11+10</f>
        <v>46089</v>
      </c>
      <c r="M11" s="64" t="s">
        <v>21</v>
      </c>
      <c r="N11" s="66">
        <f>L11+14+90</f>
        <v>46193</v>
      </c>
    </row>
    <row r="12" spans="1:14" s="4" customFormat="1" ht="42" customHeight="1" x14ac:dyDescent="0.25">
      <c r="A12" s="56"/>
      <c r="B12" s="8" t="s">
        <v>40</v>
      </c>
      <c r="C12" s="61"/>
      <c r="D12" s="2">
        <v>3000000</v>
      </c>
      <c r="E12" s="1" t="s">
        <v>58</v>
      </c>
      <c r="F12" s="48" t="s">
        <v>68</v>
      </c>
      <c r="G12" s="65"/>
      <c r="H12" s="65"/>
      <c r="I12" s="67"/>
      <c r="J12" s="67"/>
      <c r="K12" s="61"/>
      <c r="L12" s="67"/>
      <c r="M12" s="65"/>
      <c r="N12" s="67"/>
    </row>
    <row r="13" spans="1:14" s="4" customFormat="1" ht="46.9" customHeight="1" x14ac:dyDescent="0.25">
      <c r="A13" s="56" t="s">
        <v>81</v>
      </c>
      <c r="B13" s="8" t="s">
        <v>40</v>
      </c>
      <c r="C13" s="38" t="s">
        <v>37</v>
      </c>
      <c r="D13" s="2">
        <v>4000000</v>
      </c>
      <c r="E13" s="1" t="s">
        <v>108</v>
      </c>
      <c r="F13" s="47" t="s">
        <v>67</v>
      </c>
      <c r="G13" s="57" t="s">
        <v>18</v>
      </c>
      <c r="H13" s="57" t="s">
        <v>70</v>
      </c>
      <c r="I13" s="62">
        <v>46140</v>
      </c>
      <c r="J13" s="62">
        <f>I13+10</f>
        <v>46150</v>
      </c>
      <c r="K13" s="63" t="s">
        <v>16</v>
      </c>
      <c r="L13" s="62">
        <f>J13+10</f>
        <v>46160</v>
      </c>
      <c r="M13" s="1" t="s">
        <v>42</v>
      </c>
      <c r="N13" s="14">
        <f>L13+45</f>
        <v>46205</v>
      </c>
    </row>
    <row r="14" spans="1:14" s="4" customFormat="1" ht="63" x14ac:dyDescent="0.25">
      <c r="A14" s="56"/>
      <c r="B14" s="8" t="s">
        <v>13</v>
      </c>
      <c r="C14" s="38" t="s">
        <v>141</v>
      </c>
      <c r="D14" s="2">
        <v>2500000</v>
      </c>
      <c r="E14" s="1" t="s">
        <v>109</v>
      </c>
      <c r="F14" s="48" t="s">
        <v>67</v>
      </c>
      <c r="G14" s="58"/>
      <c r="H14" s="58"/>
      <c r="I14" s="62"/>
      <c r="J14" s="62"/>
      <c r="K14" s="63"/>
      <c r="L14" s="62"/>
      <c r="M14" s="1" t="s">
        <v>53</v>
      </c>
      <c r="N14" s="14">
        <v>46387</v>
      </c>
    </row>
    <row r="15" spans="1:14" s="4" customFormat="1" ht="63" x14ac:dyDescent="0.25">
      <c r="A15" s="7" t="s">
        <v>82</v>
      </c>
      <c r="B15" s="8" t="s">
        <v>13</v>
      </c>
      <c r="C15" s="38" t="s">
        <v>59</v>
      </c>
      <c r="D15" s="2">
        <v>15000000</v>
      </c>
      <c r="E15" s="1" t="s">
        <v>24</v>
      </c>
      <c r="F15" s="1" t="s">
        <v>66</v>
      </c>
      <c r="G15" s="1" t="s">
        <v>25</v>
      </c>
      <c r="H15" s="1" t="s">
        <v>71</v>
      </c>
      <c r="I15" s="14">
        <v>46032</v>
      </c>
      <c r="J15" s="14">
        <f t="shared" ref="J15:J33" si="2">I15+10</f>
        <v>46042</v>
      </c>
      <c r="K15" s="8" t="s">
        <v>16</v>
      </c>
      <c r="L15" s="14">
        <f t="shared" ref="L15:L33" si="3">J15+10</f>
        <v>46052</v>
      </c>
      <c r="M15" s="1" t="s">
        <v>53</v>
      </c>
      <c r="N15" s="14">
        <v>46387</v>
      </c>
    </row>
    <row r="16" spans="1:14" s="4" customFormat="1" ht="63" x14ac:dyDescent="0.25">
      <c r="A16" s="7" t="s">
        <v>83</v>
      </c>
      <c r="B16" s="8" t="s">
        <v>13</v>
      </c>
      <c r="C16" s="39" t="s">
        <v>134</v>
      </c>
      <c r="D16" s="2">
        <v>9500000</v>
      </c>
      <c r="E16" s="1" t="s">
        <v>135</v>
      </c>
      <c r="F16" s="1" t="s">
        <v>67</v>
      </c>
      <c r="G16" s="1" t="s">
        <v>18</v>
      </c>
      <c r="H16" s="1" t="s">
        <v>70</v>
      </c>
      <c r="I16" s="14">
        <v>46098</v>
      </c>
      <c r="J16" s="14">
        <f t="shared" si="2"/>
        <v>46108</v>
      </c>
      <c r="K16" s="8" t="s">
        <v>16</v>
      </c>
      <c r="L16" s="14">
        <f t="shared" si="3"/>
        <v>46118</v>
      </c>
      <c r="M16" s="1" t="s">
        <v>53</v>
      </c>
      <c r="N16" s="14">
        <v>46387</v>
      </c>
    </row>
    <row r="17" spans="1:14" s="4" customFormat="1" ht="63" x14ac:dyDescent="0.25">
      <c r="A17" s="7" t="s">
        <v>84</v>
      </c>
      <c r="B17" s="8" t="s">
        <v>13</v>
      </c>
      <c r="C17" s="38" t="s">
        <v>26</v>
      </c>
      <c r="D17" s="2">
        <v>1500000</v>
      </c>
      <c r="E17" s="1" t="s">
        <v>46</v>
      </c>
      <c r="F17" s="1" t="s">
        <v>67</v>
      </c>
      <c r="G17" s="1" t="s">
        <v>25</v>
      </c>
      <c r="H17" s="1" t="s">
        <v>70</v>
      </c>
      <c r="I17" s="14">
        <v>46101</v>
      </c>
      <c r="J17" s="14">
        <f t="shared" si="2"/>
        <v>46111</v>
      </c>
      <c r="K17" s="8" t="s">
        <v>16</v>
      </c>
      <c r="L17" s="14">
        <f t="shared" si="3"/>
        <v>46121</v>
      </c>
      <c r="M17" s="1" t="s">
        <v>19</v>
      </c>
      <c r="N17" s="14">
        <v>46387</v>
      </c>
    </row>
    <row r="18" spans="1:14" s="4" customFormat="1" ht="63" x14ac:dyDescent="0.25">
      <c r="A18" s="7" t="s">
        <v>85</v>
      </c>
      <c r="B18" s="8" t="s">
        <v>13</v>
      </c>
      <c r="C18" s="38" t="s">
        <v>27</v>
      </c>
      <c r="D18" s="2">
        <f>45000*12*1.18</f>
        <v>637200</v>
      </c>
      <c r="E18" s="1" t="s">
        <v>28</v>
      </c>
      <c r="F18" s="1" t="s">
        <v>66</v>
      </c>
      <c r="G18" s="1" t="s">
        <v>15</v>
      </c>
      <c r="H18" s="1" t="s">
        <v>71</v>
      </c>
      <c r="I18" s="14">
        <v>46027</v>
      </c>
      <c r="J18" s="14">
        <f t="shared" si="2"/>
        <v>46037</v>
      </c>
      <c r="K18" s="8" t="s">
        <v>16</v>
      </c>
      <c r="L18" s="14">
        <f t="shared" si="3"/>
        <v>46047</v>
      </c>
      <c r="M18" s="1" t="s">
        <v>54</v>
      </c>
      <c r="N18" s="14">
        <v>46387</v>
      </c>
    </row>
    <row r="19" spans="1:14" s="4" customFormat="1" ht="52.9" customHeight="1" x14ac:dyDescent="0.25">
      <c r="A19" s="60" t="s">
        <v>86</v>
      </c>
      <c r="B19" s="8" t="s">
        <v>13</v>
      </c>
      <c r="C19" s="38" t="s">
        <v>27</v>
      </c>
      <c r="D19" s="2">
        <f>1700000-950000</f>
        <v>750000</v>
      </c>
      <c r="E19" s="1" t="s">
        <v>106</v>
      </c>
      <c r="F19" s="47" t="s">
        <v>67</v>
      </c>
      <c r="G19" s="57" t="s">
        <v>18</v>
      </c>
      <c r="H19" s="57" t="s">
        <v>71</v>
      </c>
      <c r="I19" s="72">
        <v>46027</v>
      </c>
      <c r="J19" s="72">
        <f t="shared" si="2"/>
        <v>46037</v>
      </c>
      <c r="K19" s="80" t="s">
        <v>16</v>
      </c>
      <c r="L19" s="72">
        <f t="shared" si="3"/>
        <v>46047</v>
      </c>
      <c r="M19" s="57" t="s">
        <v>19</v>
      </c>
      <c r="N19" s="72">
        <f>L19+14+60</f>
        <v>46121</v>
      </c>
    </row>
    <row r="20" spans="1:14" s="4" customFormat="1" ht="39.6" customHeight="1" x14ac:dyDescent="0.25">
      <c r="A20" s="61"/>
      <c r="B20" s="8" t="s">
        <v>13</v>
      </c>
      <c r="C20" s="38" t="s">
        <v>27</v>
      </c>
      <c r="D20" s="2">
        <v>950000</v>
      </c>
      <c r="E20" s="1" t="s">
        <v>107</v>
      </c>
      <c r="F20" s="48" t="s">
        <v>67</v>
      </c>
      <c r="G20" s="58"/>
      <c r="H20" s="58"/>
      <c r="I20" s="73"/>
      <c r="J20" s="73"/>
      <c r="K20" s="81"/>
      <c r="L20" s="73"/>
      <c r="M20" s="58"/>
      <c r="N20" s="73"/>
    </row>
    <row r="21" spans="1:14" s="4" customFormat="1" ht="63" x14ac:dyDescent="0.25">
      <c r="A21" s="7" t="s">
        <v>87</v>
      </c>
      <c r="B21" s="8" t="s">
        <v>13</v>
      </c>
      <c r="C21" s="38" t="s">
        <v>29</v>
      </c>
      <c r="D21" s="2">
        <v>3100000</v>
      </c>
      <c r="E21" s="1" t="s">
        <v>43</v>
      </c>
      <c r="F21" s="1" t="s">
        <v>67</v>
      </c>
      <c r="G21" s="1" t="s">
        <v>18</v>
      </c>
      <c r="H21" s="1" t="s">
        <v>70</v>
      </c>
      <c r="I21" s="14">
        <v>46023</v>
      </c>
      <c r="J21" s="14">
        <f>I21+2</f>
        <v>46025</v>
      </c>
      <c r="K21" s="8" t="s">
        <v>16</v>
      </c>
      <c r="L21" s="14">
        <f>J21+2</f>
        <v>46027</v>
      </c>
      <c r="M21" s="1" t="s">
        <v>54</v>
      </c>
      <c r="N21" s="14">
        <v>46387</v>
      </c>
    </row>
    <row r="22" spans="1:14" s="4" customFormat="1" ht="63" x14ac:dyDescent="0.25">
      <c r="A22" s="7" t="s">
        <v>88</v>
      </c>
      <c r="B22" s="8" t="s">
        <v>13</v>
      </c>
      <c r="C22" s="38" t="s">
        <v>30</v>
      </c>
      <c r="D22" s="2">
        <v>2940000</v>
      </c>
      <c r="E22" s="1" t="s">
        <v>44</v>
      </c>
      <c r="F22" s="1" t="s">
        <v>67</v>
      </c>
      <c r="G22" s="1" t="s">
        <v>18</v>
      </c>
      <c r="H22" s="1" t="s">
        <v>70</v>
      </c>
      <c r="I22" s="14">
        <v>46023</v>
      </c>
      <c r="J22" s="14">
        <f>I22+2</f>
        <v>46025</v>
      </c>
      <c r="K22" s="8" t="s">
        <v>16</v>
      </c>
      <c r="L22" s="14">
        <f>J22+2</f>
        <v>46027</v>
      </c>
      <c r="M22" s="1" t="s">
        <v>54</v>
      </c>
      <c r="N22" s="14">
        <v>46387</v>
      </c>
    </row>
    <row r="23" spans="1:14" s="4" customFormat="1" ht="47.25" x14ac:dyDescent="0.25">
      <c r="A23" s="7" t="s">
        <v>89</v>
      </c>
      <c r="B23" s="8" t="s">
        <v>13</v>
      </c>
      <c r="C23" s="38" t="s">
        <v>31</v>
      </c>
      <c r="D23" s="2">
        <v>8200000</v>
      </c>
      <c r="E23" s="1" t="s">
        <v>32</v>
      </c>
      <c r="F23" s="1" t="s">
        <v>64</v>
      </c>
      <c r="G23" s="1" t="s">
        <v>57</v>
      </c>
      <c r="H23" s="1" t="s">
        <v>70</v>
      </c>
      <c r="I23" s="14">
        <v>46070</v>
      </c>
      <c r="J23" s="14">
        <f t="shared" si="2"/>
        <v>46080</v>
      </c>
      <c r="K23" s="8" t="s">
        <v>51</v>
      </c>
      <c r="L23" s="14">
        <f t="shared" si="3"/>
        <v>46090</v>
      </c>
      <c r="M23" s="1" t="s">
        <v>19</v>
      </c>
      <c r="N23" s="14">
        <f>L23+14+90</f>
        <v>46194</v>
      </c>
    </row>
    <row r="24" spans="1:14" s="4" customFormat="1" ht="31.5" x14ac:dyDescent="0.25">
      <c r="A24" s="7" t="s">
        <v>90</v>
      </c>
      <c r="B24" s="8" t="s">
        <v>13</v>
      </c>
      <c r="C24" s="38" t="s">
        <v>33</v>
      </c>
      <c r="D24" s="2">
        <v>70000000</v>
      </c>
      <c r="E24" s="1" t="s">
        <v>34</v>
      </c>
      <c r="F24" s="1" t="s">
        <v>64</v>
      </c>
      <c r="G24" s="1" t="s">
        <v>35</v>
      </c>
      <c r="H24" s="1" t="s">
        <v>70</v>
      </c>
      <c r="I24" s="14">
        <v>46129</v>
      </c>
      <c r="J24" s="14">
        <f t="shared" si="2"/>
        <v>46139</v>
      </c>
      <c r="K24" s="8" t="s">
        <v>51</v>
      </c>
      <c r="L24" s="14">
        <f>J24+40</f>
        <v>46179</v>
      </c>
      <c r="M24" s="1" t="s">
        <v>19</v>
      </c>
      <c r="N24" s="14">
        <v>46326</v>
      </c>
    </row>
    <row r="25" spans="1:14" s="4" customFormat="1" ht="46.9" customHeight="1" x14ac:dyDescent="0.25">
      <c r="A25" s="56" t="s">
        <v>91</v>
      </c>
      <c r="B25" s="8" t="s">
        <v>13</v>
      </c>
      <c r="C25" s="39" t="s">
        <v>60</v>
      </c>
      <c r="D25" s="2">
        <v>4000000</v>
      </c>
      <c r="E25" s="1" t="s">
        <v>110</v>
      </c>
      <c r="F25" s="46" t="s">
        <v>66</v>
      </c>
      <c r="G25" s="57" t="s">
        <v>18</v>
      </c>
      <c r="H25" s="57" t="s">
        <v>70</v>
      </c>
      <c r="I25" s="72">
        <v>46054</v>
      </c>
      <c r="J25" s="72">
        <f t="shared" si="2"/>
        <v>46064</v>
      </c>
      <c r="K25" s="80" t="s">
        <v>16</v>
      </c>
      <c r="L25" s="72">
        <f t="shared" si="3"/>
        <v>46074</v>
      </c>
      <c r="M25" s="59" t="s">
        <v>53</v>
      </c>
      <c r="N25" s="72">
        <v>46387</v>
      </c>
    </row>
    <row r="26" spans="1:14" s="4" customFormat="1" ht="31.5" x14ac:dyDescent="0.25">
      <c r="A26" s="56"/>
      <c r="B26" s="8" t="s">
        <v>40</v>
      </c>
      <c r="C26" s="38" t="s">
        <v>100</v>
      </c>
      <c r="D26" s="2">
        <v>5109000</v>
      </c>
      <c r="E26" s="1" t="s">
        <v>111</v>
      </c>
      <c r="F26" s="46" t="s">
        <v>66</v>
      </c>
      <c r="G26" s="58"/>
      <c r="H26" s="58"/>
      <c r="I26" s="73"/>
      <c r="J26" s="73"/>
      <c r="K26" s="81"/>
      <c r="L26" s="73"/>
      <c r="M26" s="59"/>
      <c r="N26" s="73"/>
    </row>
    <row r="27" spans="1:14" s="4" customFormat="1" ht="63" x14ac:dyDescent="0.25">
      <c r="A27" s="7" t="s">
        <v>92</v>
      </c>
      <c r="B27" s="8" t="s">
        <v>13</v>
      </c>
      <c r="C27" s="39" t="s">
        <v>61</v>
      </c>
      <c r="D27" s="2">
        <v>4000000</v>
      </c>
      <c r="E27" s="1" t="s">
        <v>62</v>
      </c>
      <c r="F27" s="1" t="s">
        <v>64</v>
      </c>
      <c r="G27" s="1" t="s">
        <v>57</v>
      </c>
      <c r="H27" s="1" t="s">
        <v>70</v>
      </c>
      <c r="I27" s="14">
        <v>46070</v>
      </c>
      <c r="J27" s="14">
        <f t="shared" si="2"/>
        <v>46080</v>
      </c>
      <c r="K27" s="8" t="s">
        <v>52</v>
      </c>
      <c r="L27" s="14">
        <f t="shared" ref="L27" si="4">J27+10</f>
        <v>46090</v>
      </c>
      <c r="M27" s="1" t="s">
        <v>19</v>
      </c>
      <c r="N27" s="14">
        <v>46387</v>
      </c>
    </row>
    <row r="28" spans="1:14" s="4" customFormat="1" ht="63" x14ac:dyDescent="0.25">
      <c r="A28" s="7" t="s">
        <v>93</v>
      </c>
      <c r="B28" s="8" t="s">
        <v>13</v>
      </c>
      <c r="C28" s="39" t="s">
        <v>65</v>
      </c>
      <c r="D28" s="2">
        <v>3500000</v>
      </c>
      <c r="E28" s="1" t="s">
        <v>63</v>
      </c>
      <c r="F28" s="1" t="s">
        <v>64</v>
      </c>
      <c r="G28" s="1" t="s">
        <v>57</v>
      </c>
      <c r="H28" s="1" t="s">
        <v>70</v>
      </c>
      <c r="I28" s="14">
        <v>46070</v>
      </c>
      <c r="J28" s="14">
        <f t="shared" si="2"/>
        <v>46080</v>
      </c>
      <c r="K28" s="8" t="s">
        <v>52</v>
      </c>
      <c r="L28" s="14">
        <f t="shared" ref="L28" si="5">J28+10</f>
        <v>46090</v>
      </c>
      <c r="M28" s="1" t="s">
        <v>19</v>
      </c>
      <c r="N28" s="14">
        <v>46142</v>
      </c>
    </row>
    <row r="29" spans="1:14" s="4" customFormat="1" ht="46.9" customHeight="1" x14ac:dyDescent="0.25">
      <c r="A29" s="60" t="s">
        <v>94</v>
      </c>
      <c r="B29" s="8" t="s">
        <v>13</v>
      </c>
      <c r="C29" s="60" t="s">
        <v>36</v>
      </c>
      <c r="D29" s="2">
        <v>25000000</v>
      </c>
      <c r="E29" s="1" t="s">
        <v>112</v>
      </c>
      <c r="F29" s="47" t="s">
        <v>67</v>
      </c>
      <c r="G29" s="57" t="s">
        <v>25</v>
      </c>
      <c r="H29" s="57" t="s">
        <v>70</v>
      </c>
      <c r="I29" s="72">
        <v>46025</v>
      </c>
      <c r="J29" s="72">
        <f t="shared" si="2"/>
        <v>46035</v>
      </c>
      <c r="K29" s="80" t="s">
        <v>16</v>
      </c>
      <c r="L29" s="72">
        <f t="shared" si="3"/>
        <v>46045</v>
      </c>
      <c r="M29" s="57" t="s">
        <v>19</v>
      </c>
      <c r="N29" s="72">
        <v>46387</v>
      </c>
    </row>
    <row r="30" spans="1:14" s="4" customFormat="1" ht="31.5" x14ac:dyDescent="0.25">
      <c r="A30" s="61"/>
      <c r="B30" s="8" t="s">
        <v>40</v>
      </c>
      <c r="C30" s="61"/>
      <c r="D30" s="2">
        <v>2500000</v>
      </c>
      <c r="E30" s="1" t="s">
        <v>113</v>
      </c>
      <c r="F30" s="48" t="s">
        <v>67</v>
      </c>
      <c r="G30" s="58"/>
      <c r="H30" s="58"/>
      <c r="I30" s="73"/>
      <c r="J30" s="73"/>
      <c r="K30" s="81"/>
      <c r="L30" s="73"/>
      <c r="M30" s="58"/>
      <c r="N30" s="73"/>
    </row>
    <row r="31" spans="1:14" s="4" customFormat="1" ht="47.25" x14ac:dyDescent="0.25">
      <c r="A31" s="7" t="s">
        <v>95</v>
      </c>
      <c r="B31" s="8" t="s">
        <v>40</v>
      </c>
      <c r="C31" s="40" t="s">
        <v>99</v>
      </c>
      <c r="D31" s="2">
        <v>8800000</v>
      </c>
      <c r="E31" s="1" t="s">
        <v>47</v>
      </c>
      <c r="F31" s="1" t="s">
        <v>64</v>
      </c>
      <c r="G31" s="1" t="s">
        <v>18</v>
      </c>
      <c r="H31" s="1" t="s">
        <v>70</v>
      </c>
      <c r="I31" s="14">
        <v>46089</v>
      </c>
      <c r="J31" s="14">
        <f t="shared" si="2"/>
        <v>46099</v>
      </c>
      <c r="K31" s="8" t="s">
        <v>16</v>
      </c>
      <c r="L31" s="14">
        <f t="shared" si="3"/>
        <v>46109</v>
      </c>
      <c r="M31" s="1" t="s">
        <v>39</v>
      </c>
      <c r="N31" s="14">
        <f>L31+60</f>
        <v>46169</v>
      </c>
    </row>
    <row r="32" spans="1:14" s="4" customFormat="1" ht="63" x14ac:dyDescent="0.25">
      <c r="A32" s="7" t="s">
        <v>96</v>
      </c>
      <c r="B32" s="8" t="s">
        <v>40</v>
      </c>
      <c r="C32" s="40" t="s">
        <v>98</v>
      </c>
      <c r="D32" s="2">
        <v>6284000</v>
      </c>
      <c r="E32" s="1" t="s">
        <v>48</v>
      </c>
      <c r="F32" s="1" t="s">
        <v>67</v>
      </c>
      <c r="G32" s="1" t="s">
        <v>18</v>
      </c>
      <c r="H32" s="1" t="s">
        <v>70</v>
      </c>
      <c r="I32" s="14">
        <v>46090</v>
      </c>
      <c r="J32" s="14">
        <f t="shared" si="2"/>
        <v>46100</v>
      </c>
      <c r="K32" s="8" t="s">
        <v>16</v>
      </c>
      <c r="L32" s="14">
        <f t="shared" si="3"/>
        <v>46110</v>
      </c>
      <c r="M32" s="1" t="s">
        <v>38</v>
      </c>
      <c r="N32" s="14">
        <f>L32+21+120</f>
        <v>46251</v>
      </c>
    </row>
    <row r="33" spans="1:14" s="4" customFormat="1" ht="31.15" customHeight="1" x14ac:dyDescent="0.25">
      <c r="A33" s="7" t="s">
        <v>97</v>
      </c>
      <c r="B33" s="8" t="s">
        <v>40</v>
      </c>
      <c r="C33" s="38" t="s">
        <v>73</v>
      </c>
      <c r="D33" s="2">
        <v>910000</v>
      </c>
      <c r="E33" s="1" t="s">
        <v>49</v>
      </c>
      <c r="F33" s="1" t="s">
        <v>66</v>
      </c>
      <c r="G33" s="1" t="s">
        <v>25</v>
      </c>
      <c r="H33" s="1" t="s">
        <v>71</v>
      </c>
      <c r="I33" s="14">
        <v>46093</v>
      </c>
      <c r="J33" s="14">
        <f t="shared" si="2"/>
        <v>46103</v>
      </c>
      <c r="K33" s="8" t="s">
        <v>16</v>
      </c>
      <c r="L33" s="14">
        <f t="shared" si="3"/>
        <v>46113</v>
      </c>
      <c r="M33" s="1" t="s">
        <v>19</v>
      </c>
      <c r="N33" s="14">
        <v>46387</v>
      </c>
    </row>
    <row r="34" spans="1:14" s="4" customFormat="1" ht="63" x14ac:dyDescent="0.25">
      <c r="A34" s="7" t="s">
        <v>133</v>
      </c>
      <c r="B34" s="8" t="s">
        <v>40</v>
      </c>
      <c r="C34" s="39" t="s">
        <v>101</v>
      </c>
      <c r="D34" s="2">
        <v>1575000</v>
      </c>
      <c r="E34" s="1" t="s">
        <v>72</v>
      </c>
      <c r="F34" s="1" t="s">
        <v>67</v>
      </c>
      <c r="G34" s="1" t="s">
        <v>18</v>
      </c>
      <c r="H34" s="1" t="s">
        <v>70</v>
      </c>
      <c r="I34" s="14">
        <v>46067</v>
      </c>
      <c r="J34" s="14">
        <f t="shared" ref="J34" si="6">I34+10</f>
        <v>46077</v>
      </c>
      <c r="K34" s="8" t="s">
        <v>51</v>
      </c>
      <c r="L34" s="14">
        <f t="shared" ref="L34" si="7">J34+10</f>
        <v>46087</v>
      </c>
      <c r="M34" s="1" t="s">
        <v>53</v>
      </c>
      <c r="N34" s="14">
        <v>46387</v>
      </c>
    </row>
    <row r="35" spans="1:14" ht="36.6" customHeight="1" x14ac:dyDescent="0.25">
      <c r="A35" s="69" t="s">
        <v>138</v>
      </c>
      <c r="B35" s="70"/>
      <c r="C35" s="71"/>
      <c r="D35" s="74">
        <f>SUM(D3:D34)</f>
        <v>211185200</v>
      </c>
      <c r="E35" s="75"/>
      <c r="F35" s="75"/>
      <c r="G35" s="75"/>
      <c r="H35" s="75"/>
      <c r="I35" s="75"/>
      <c r="J35" s="75"/>
      <c r="K35" s="75"/>
      <c r="L35" s="75"/>
      <c r="M35" s="75"/>
      <c r="N35" s="76"/>
    </row>
    <row r="36" spans="1:14" ht="40.9" customHeight="1" x14ac:dyDescent="0.25">
      <c r="A36" s="69" t="s">
        <v>139</v>
      </c>
      <c r="B36" s="70"/>
      <c r="C36" s="71"/>
      <c r="D36" s="77">
        <v>32</v>
      </c>
      <c r="E36" s="78"/>
      <c r="F36" s="78"/>
      <c r="G36" s="78"/>
      <c r="H36" s="78"/>
      <c r="I36" s="78"/>
      <c r="J36" s="78"/>
      <c r="K36" s="78"/>
      <c r="L36" s="78"/>
      <c r="M36" s="78"/>
      <c r="N36" s="79"/>
    </row>
    <row r="37" spans="1:14" ht="44.45" customHeight="1" x14ac:dyDescent="0.25">
      <c r="A37" s="69" t="s">
        <v>140</v>
      </c>
      <c r="B37" s="70"/>
      <c r="C37" s="71"/>
      <c r="D37" s="77">
        <v>25</v>
      </c>
      <c r="E37" s="78"/>
      <c r="F37" s="78"/>
      <c r="G37" s="78"/>
      <c r="H37" s="78"/>
      <c r="I37" s="78"/>
      <c r="J37" s="78"/>
      <c r="K37" s="78"/>
      <c r="L37" s="78"/>
      <c r="M37" s="78"/>
      <c r="N37" s="79"/>
    </row>
    <row r="39" spans="1:14" s="44" customFormat="1" ht="23.25" x14ac:dyDescent="0.25">
      <c r="J39" s="49" t="s">
        <v>142</v>
      </c>
      <c r="K39" s="49"/>
      <c r="L39" s="49"/>
      <c r="M39" s="49"/>
    </row>
    <row r="40" spans="1:14" s="44" customFormat="1" ht="23.25" x14ac:dyDescent="0.25"/>
    <row r="41" spans="1:14" s="44" customFormat="1" ht="23.25" x14ac:dyDescent="0.25"/>
    <row r="42" spans="1:14" s="44" customFormat="1" ht="27.6" customHeight="1" x14ac:dyDescent="0.25"/>
    <row r="43" spans="1:14" s="44" customFormat="1" ht="41.45" customHeight="1" x14ac:dyDescent="0.25"/>
    <row r="44" spans="1:14" s="44" customFormat="1" ht="23.25" x14ac:dyDescent="0.25">
      <c r="A44" s="45"/>
      <c r="J44" s="50" t="s">
        <v>143</v>
      </c>
      <c r="K44" s="50"/>
      <c r="L44" s="50"/>
      <c r="M44" s="50"/>
    </row>
    <row r="45" spans="1:14" s="43" customFormat="1" ht="18.75" x14ac:dyDescent="0.25">
      <c r="J45" s="51" t="s">
        <v>144</v>
      </c>
      <c r="K45" s="51"/>
      <c r="L45" s="51"/>
      <c r="M45" s="51"/>
    </row>
  </sheetData>
  <autoFilter ref="A2:N37" xr:uid="{00000000-0001-0000-0000-000000000000}"/>
  <mergeCells count="75">
    <mergeCell ref="N29:N30"/>
    <mergeCell ref="M29:M30"/>
    <mergeCell ref="L29:L30"/>
    <mergeCell ref="K29:K30"/>
    <mergeCell ref="J29:J30"/>
    <mergeCell ref="M19:M20"/>
    <mergeCell ref="L19:L20"/>
    <mergeCell ref="K19:K20"/>
    <mergeCell ref="J19:J20"/>
    <mergeCell ref="N25:N26"/>
    <mergeCell ref="L25:L26"/>
    <mergeCell ref="K25:K26"/>
    <mergeCell ref="J25:J26"/>
    <mergeCell ref="A37:C37"/>
    <mergeCell ref="D35:N35"/>
    <mergeCell ref="D36:N36"/>
    <mergeCell ref="D37:N37"/>
    <mergeCell ref="I3:I4"/>
    <mergeCell ref="J3:J4"/>
    <mergeCell ref="K3:K4"/>
    <mergeCell ref="L3:L4"/>
    <mergeCell ref="N3:N4"/>
    <mergeCell ref="G9:G10"/>
    <mergeCell ref="C11:C12"/>
    <mergeCell ref="H11:H12"/>
    <mergeCell ref="G11:G12"/>
    <mergeCell ref="N11:N12"/>
    <mergeCell ref="G25:G26"/>
    <mergeCell ref="N19:N20"/>
    <mergeCell ref="A35:C35"/>
    <mergeCell ref="A36:C36"/>
    <mergeCell ref="C29:C30"/>
    <mergeCell ref="A29:A30"/>
    <mergeCell ref="J11:J12"/>
    <mergeCell ref="I11:I12"/>
    <mergeCell ref="G13:G14"/>
    <mergeCell ref="I19:I20"/>
    <mergeCell ref="H19:H20"/>
    <mergeCell ref="G19:G20"/>
    <mergeCell ref="I25:I26"/>
    <mergeCell ref="I29:I30"/>
    <mergeCell ref="H29:H30"/>
    <mergeCell ref="G29:G30"/>
    <mergeCell ref="M11:M12"/>
    <mergeCell ref="L11:L12"/>
    <mergeCell ref="K11:K12"/>
    <mergeCell ref="C3:C4"/>
    <mergeCell ref="C9:C10"/>
    <mergeCell ref="L13:L14"/>
    <mergeCell ref="H9:H10"/>
    <mergeCell ref="I9:I10"/>
    <mergeCell ref="J9:J10"/>
    <mergeCell ref="K9:K10"/>
    <mergeCell ref="L9:L10"/>
    <mergeCell ref="A13:A14"/>
    <mergeCell ref="H13:H14"/>
    <mergeCell ref="I13:I14"/>
    <mergeCell ref="J13:J14"/>
    <mergeCell ref="K13:K14"/>
    <mergeCell ref="J39:M39"/>
    <mergeCell ref="J44:M44"/>
    <mergeCell ref="J45:M45"/>
    <mergeCell ref="A1:N1"/>
    <mergeCell ref="A11:A12"/>
    <mergeCell ref="A3:A4"/>
    <mergeCell ref="A25:A26"/>
    <mergeCell ref="H25:H26"/>
    <mergeCell ref="M25:M26"/>
    <mergeCell ref="G3:G4"/>
    <mergeCell ref="H3:H4"/>
    <mergeCell ref="M3:M4"/>
    <mergeCell ref="A9:A10"/>
    <mergeCell ref="A19:A20"/>
    <mergeCell ref="M9:M10"/>
    <mergeCell ref="N9:N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6F6E-048C-4F60-811E-55975CC7980A}">
  <dimension ref="A1:G15"/>
  <sheetViews>
    <sheetView workbookViewId="0">
      <selection activeCell="I8" sqref="I8"/>
    </sheetView>
  </sheetViews>
  <sheetFormatPr baseColWidth="10" defaultColWidth="8.85546875" defaultRowHeight="15" x14ac:dyDescent="0.25"/>
  <cols>
    <col min="1" max="1" width="15.5703125" style="30" customWidth="1"/>
    <col min="2" max="2" width="26.42578125" style="17" customWidth="1"/>
    <col min="3" max="3" width="12.28515625" style="31" customWidth="1"/>
    <col min="4" max="4" width="20.7109375" style="33" customWidth="1"/>
    <col min="5" max="5" width="13.7109375" style="32" customWidth="1"/>
    <col min="6" max="6" width="11.5703125" style="32" customWidth="1"/>
    <col min="7" max="7" width="8.85546875" style="16"/>
    <col min="8" max="16384" width="8.85546875" style="17"/>
  </cols>
  <sheetData>
    <row r="1" spans="1:6" ht="60" x14ac:dyDescent="0.25">
      <c r="A1" s="18" t="s">
        <v>114</v>
      </c>
      <c r="B1" s="18" t="s">
        <v>115</v>
      </c>
      <c r="C1" s="23" t="s">
        <v>116</v>
      </c>
      <c r="D1" s="23" t="s">
        <v>1</v>
      </c>
      <c r="E1" s="18" t="s">
        <v>117</v>
      </c>
      <c r="F1" s="18" t="s">
        <v>118</v>
      </c>
    </row>
    <row r="2" spans="1:6" x14ac:dyDescent="0.25">
      <c r="A2" s="82" t="s">
        <v>119</v>
      </c>
      <c r="B2" s="82"/>
      <c r="C2" s="82"/>
      <c r="D2" s="82"/>
      <c r="E2" s="82"/>
      <c r="F2" s="82"/>
    </row>
    <row r="3" spans="1:6" ht="27.6" x14ac:dyDescent="0.25">
      <c r="A3" s="35">
        <v>1</v>
      </c>
      <c r="B3" s="19" t="s">
        <v>120</v>
      </c>
      <c r="C3" s="23">
        <v>1</v>
      </c>
      <c r="D3" s="20">
        <v>70000000</v>
      </c>
      <c r="E3" s="22">
        <f>C3/$C$14</f>
        <v>0.04</v>
      </c>
      <c r="F3" s="36">
        <f>D3/$D$14</f>
        <v>0.33146262143369898</v>
      </c>
    </row>
    <row r="4" spans="1:6" ht="13.9" x14ac:dyDescent="0.25">
      <c r="A4" s="18" t="s">
        <v>121</v>
      </c>
      <c r="B4" s="19"/>
      <c r="C4" s="23">
        <f>C3</f>
        <v>1</v>
      </c>
      <c r="D4" s="23">
        <f>D3</f>
        <v>70000000</v>
      </c>
      <c r="E4" s="24">
        <f>C4/$C$14</f>
        <v>0.04</v>
      </c>
      <c r="F4" s="25">
        <f>D4/$D$14</f>
        <v>0.33146262143369898</v>
      </c>
    </row>
    <row r="5" spans="1:6" x14ac:dyDescent="0.25">
      <c r="A5" s="82" t="s">
        <v>122</v>
      </c>
      <c r="B5" s="82"/>
      <c r="C5" s="82"/>
      <c r="D5" s="82"/>
      <c r="E5" s="82"/>
      <c r="F5" s="82"/>
    </row>
    <row r="6" spans="1:6" ht="13.9" x14ac:dyDescent="0.25">
      <c r="A6" s="35">
        <v>1</v>
      </c>
      <c r="B6" s="26" t="s">
        <v>41</v>
      </c>
      <c r="C6" s="20">
        <v>1</v>
      </c>
      <c r="D6" s="20">
        <v>4700000</v>
      </c>
      <c r="E6" s="22">
        <f>C6/$C$14</f>
        <v>0.04</v>
      </c>
      <c r="F6" s="36">
        <f>D6/$D$14</f>
        <v>2.2255347439119787E-2</v>
      </c>
    </row>
    <row r="7" spans="1:6" ht="27.6" x14ac:dyDescent="0.25">
      <c r="A7" s="35">
        <v>2</v>
      </c>
      <c r="B7" s="19" t="s">
        <v>123</v>
      </c>
      <c r="C7" s="20">
        <v>4</v>
      </c>
      <c r="D7" s="21">
        <v>19700000</v>
      </c>
      <c r="E7" s="22">
        <f>C7/$C$14</f>
        <v>0.16</v>
      </c>
      <c r="F7" s="36">
        <f>D7/$D$14</f>
        <v>9.328305203205528E-2</v>
      </c>
    </row>
    <row r="8" spans="1:6" ht="13.9" x14ac:dyDescent="0.25">
      <c r="A8" s="35">
        <v>3</v>
      </c>
      <c r="B8" s="19" t="s">
        <v>124</v>
      </c>
      <c r="C8" s="20">
        <v>15</v>
      </c>
      <c r="D8" s="21">
        <v>71875200</v>
      </c>
      <c r="E8" s="22">
        <f>C8/$C$14</f>
        <v>0.6</v>
      </c>
      <c r="F8" s="36">
        <f>D8/$D$14</f>
        <v>0.34034203154387715</v>
      </c>
    </row>
    <row r="9" spans="1:6" ht="13.9" x14ac:dyDescent="0.25">
      <c r="A9" s="83" t="s">
        <v>125</v>
      </c>
      <c r="B9" s="83"/>
      <c r="C9" s="28">
        <f>SUM(C6:C8)</f>
        <v>20</v>
      </c>
      <c r="D9" s="29">
        <f>SUM(D6:D8)</f>
        <v>96275200</v>
      </c>
      <c r="E9" s="24">
        <f>C9/$C$14</f>
        <v>0.8</v>
      </c>
      <c r="F9" s="25">
        <f>D9/$D$14</f>
        <v>0.45588043101505221</v>
      </c>
    </row>
    <row r="10" spans="1:6" x14ac:dyDescent="0.25">
      <c r="A10" s="83" t="s">
        <v>126</v>
      </c>
      <c r="B10" s="83"/>
      <c r="C10" s="28">
        <f>C9+C4</f>
        <v>21</v>
      </c>
      <c r="D10" s="29">
        <f>D9+D4</f>
        <v>166275200</v>
      </c>
      <c r="E10" s="24">
        <f>C10/$C$14</f>
        <v>0.84</v>
      </c>
      <c r="F10" s="25">
        <f>D10/$D$14</f>
        <v>0.78734305244875114</v>
      </c>
    </row>
    <row r="11" spans="1:6" x14ac:dyDescent="0.25">
      <c r="A11" s="82" t="s">
        <v>127</v>
      </c>
      <c r="B11" s="82"/>
      <c r="C11" s="82"/>
      <c r="D11" s="82"/>
      <c r="E11" s="82"/>
      <c r="F11" s="82"/>
    </row>
    <row r="12" spans="1:6" ht="45" x14ac:dyDescent="0.25">
      <c r="A12" s="35">
        <v>1</v>
      </c>
      <c r="B12" s="26" t="s">
        <v>128</v>
      </c>
      <c r="C12" s="20">
        <v>4</v>
      </c>
      <c r="D12" s="27">
        <f>53910000-20000000-29000000+15000000+25000000</f>
        <v>44910000</v>
      </c>
      <c r="E12" s="22">
        <f>C12/$C$14</f>
        <v>0.16</v>
      </c>
      <c r="F12" s="36">
        <f>D12/$D$14</f>
        <v>0.21265694755124886</v>
      </c>
    </row>
    <row r="13" spans="1:6" x14ac:dyDescent="0.25">
      <c r="A13" s="18" t="s">
        <v>129</v>
      </c>
      <c r="B13" s="19"/>
      <c r="C13" s="28">
        <f>SUM(C12:C12)</f>
        <v>4</v>
      </c>
      <c r="D13" s="28">
        <f>SUM(D12:D12)</f>
        <v>44910000</v>
      </c>
      <c r="E13" s="24">
        <f>C13/$C$14</f>
        <v>0.16</v>
      </c>
      <c r="F13" s="24">
        <f>D13/$D$14</f>
        <v>0.21265694755124886</v>
      </c>
    </row>
    <row r="14" spans="1:6" ht="30" x14ac:dyDescent="0.25">
      <c r="A14" s="18" t="s">
        <v>130</v>
      </c>
      <c r="B14" s="26"/>
      <c r="C14" s="28">
        <f>C13+C10</f>
        <v>25</v>
      </c>
      <c r="D14" s="29">
        <f>D13+D10</f>
        <v>211185200</v>
      </c>
      <c r="E14" s="37">
        <f>C14/$C$14</f>
        <v>1</v>
      </c>
      <c r="F14" s="37">
        <f>D14/$D$14</f>
        <v>1</v>
      </c>
    </row>
    <row r="15" spans="1:6" ht="18" x14ac:dyDescent="0.25">
      <c r="D15" s="34"/>
    </row>
  </sheetData>
  <mergeCells count="5">
    <mergeCell ref="A2:F2"/>
    <mergeCell ref="A5:F5"/>
    <mergeCell ref="A9:B9"/>
    <mergeCell ref="A10:B10"/>
    <mergeCell ref="A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PPM-2026</vt:lpstr>
      <vt:lpstr>Feuil2</vt:lpstr>
      <vt:lpstr>'PPM-2026'!Impression_des_titres</vt:lpstr>
      <vt:lpstr>'PPM-2026'!Zone_d_impression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FONAENF PC_KERE</cp:lastModifiedBy>
  <cp:lastPrinted>2025-12-30T15:25:08Z</cp:lastPrinted>
  <dcterms:created xsi:type="dcterms:W3CDTF">2015-06-05T18:19:34Z</dcterms:created>
  <dcterms:modified xsi:type="dcterms:W3CDTF">2026-02-18T13:13:26Z</dcterms:modified>
</cp:coreProperties>
</file>