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0E26BEF-385D-4E19-8D66-EA39413DC970}" xr6:coauthVersionLast="47" xr6:coauthVersionMax="47" xr10:uidLastSave="{00000000-0000-0000-0000-000000000000}"/>
  <bookViews>
    <workbookView xWindow="-110" yWindow="-110" windowWidth="25820" windowHeight="15500" activeTab="2" xr2:uid="{00000000-000D-0000-FFFF-FFFF00000000}"/>
  </bookViews>
  <sheets>
    <sheet name="Entête" sheetId="2" r:id="rId1"/>
    <sheet name="Recap" sheetId="3" r:id="rId2"/>
    <sheet name="PPM 2026" sheetId="1" r:id="rId3"/>
  </sheets>
  <definedNames>
    <definedName name="_xlnm.Print_Area" localSheetId="1">Recap!$A$1:$I$59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41" i="1" s="1"/>
  <c r="E50" i="3" s="1"/>
  <c r="D24" i="1"/>
  <c r="E49" i="3"/>
  <c r="D37" i="1"/>
  <c r="D33" i="1"/>
  <c r="E48" i="3" l="1"/>
  <c r="N6" i="1"/>
  <c r="N35" i="1" l="1"/>
  <c r="N29" i="1"/>
  <c r="N10" i="1"/>
  <c r="N22" i="1"/>
  <c r="N11" i="1"/>
  <c r="N5" i="1"/>
  <c r="D14" i="1" l="1"/>
  <c r="E47" i="3" l="1"/>
  <c r="D43" i="1"/>
  <c r="I33" i="3"/>
  <c r="H34" i="3" s="1"/>
  <c r="E51" i="3" l="1"/>
  <c r="H47" i="3"/>
  <c r="A6" i="1"/>
  <c r="H49" i="3" l="1"/>
  <c r="H50" i="3"/>
  <c r="H48" i="3"/>
  <c r="H51" i="3" s="1"/>
  <c r="N31" i="1"/>
  <c r="N9" i="1"/>
  <c r="N30" i="1"/>
  <c r="N16" i="1" l="1"/>
  <c r="A7" i="1"/>
  <c r="A8" i="1" s="1"/>
  <c r="A9" i="1" s="1"/>
  <c r="N7" i="1"/>
  <c r="A10" i="1" l="1"/>
  <c r="A11" i="1" s="1"/>
  <c r="A12" i="1" s="1"/>
  <c r="A13" i="1" s="1"/>
  <c r="A16" i="1" s="1"/>
  <c r="A17" i="1" s="1"/>
  <c r="A18" i="1" s="1"/>
  <c r="A19" i="1" s="1"/>
  <c r="N40" i="1"/>
  <c r="N39" i="1"/>
  <c r="N36" i="1"/>
  <c r="N32" i="1"/>
  <c r="N28" i="1"/>
  <c r="N27" i="1"/>
  <c r="N26" i="1"/>
  <c r="N25" i="1"/>
  <c r="N21" i="1"/>
  <c r="N23" i="1"/>
  <c r="N17" i="1"/>
  <c r="N24" i="1"/>
  <c r="N19" i="1"/>
  <c r="N18" i="1"/>
  <c r="N12" i="1"/>
  <c r="N8" i="1"/>
  <c r="N13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5" i="1" s="1"/>
  <c r="A36" i="1" s="1"/>
  <c r="A39" i="1" s="1"/>
  <c r="A40" i="1" s="1"/>
  <c r="D42" i="1" l="1"/>
  <c r="C34" i="3"/>
  <c r="F34" i="3" l="1"/>
  <c r="G34" i="3"/>
  <c r="E34" i="3"/>
  <c r="D34" i="3"/>
</calcChain>
</file>

<file path=xl/sharedStrings.xml><?xml version="1.0" encoding="utf-8"?>
<sst xmlns="http://schemas.openxmlformats.org/spreadsheetml/2006/main" count="238" uniqueCount="146">
  <si>
    <t xml:space="preserve"> Nature des prestations </t>
  </si>
  <si>
    <t>Mode de passation</t>
  </si>
  <si>
    <t>Date de remise des offres                                                                                                                                                             ou des propositions</t>
  </si>
  <si>
    <t>Date probable de démarrage                                                                                                                                                       des prestations</t>
  </si>
  <si>
    <t>PRESTATIONS INTELLECTUELLES</t>
  </si>
  <si>
    <t>CC</t>
  </si>
  <si>
    <t>Sous Total 1</t>
  </si>
  <si>
    <t xml:space="preserve">  FOURNITURES ET SERVICES COURANTS</t>
  </si>
  <si>
    <t>Achat de carburant</t>
  </si>
  <si>
    <t xml:space="preserve">Acquisition de Carburant et de lubrifiant au profit de l'ACOMOD-BURKINA </t>
  </si>
  <si>
    <t>DCF</t>
  </si>
  <si>
    <t>Entretien et réparation du matériel de transport</t>
  </si>
  <si>
    <t>Entretien et réparation de matériel informatique</t>
  </si>
  <si>
    <t>ED</t>
  </si>
  <si>
    <t>Assurance des véhicules</t>
  </si>
  <si>
    <t>Frais de gardiennage</t>
  </si>
  <si>
    <t>Sous Total 2</t>
  </si>
  <si>
    <t>TRAVAUX</t>
  </si>
  <si>
    <t>DCNF</t>
  </si>
  <si>
    <t>Sous Total 3</t>
  </si>
  <si>
    <t>EQUIPEMENTS</t>
  </si>
  <si>
    <t>Consommables informatiques</t>
  </si>
  <si>
    <t>Sous Total 4</t>
  </si>
  <si>
    <t>TOTAL GENERAL</t>
  </si>
  <si>
    <t xml:space="preserve">              LEGENDE</t>
  </si>
  <si>
    <t>DCNF : Demande de Cotation Non Formelle</t>
  </si>
  <si>
    <t xml:space="preserve">MC : Marché à Commande </t>
  </si>
  <si>
    <t>ED : Entente Directe</t>
  </si>
  <si>
    <t>CC : Consultation de Consultant</t>
  </si>
  <si>
    <t>*=*=*=*=*=*=*=*=</t>
  </si>
  <si>
    <t>DIRECTION GENERALE</t>
  </si>
  <si>
    <t>DIRECTION DE LA PASSATION DES MARCHES (DPM)</t>
  </si>
  <si>
    <t>Assurance multi-risques (risques chantiers etc.)</t>
  </si>
  <si>
    <t>AGENCE DE CONSEIL ET DE MAITRISE D'OUVRAGE DELEGUEE EN BATIMENT ET AMENAGEMENT URBAIN (ACOMOD-BURKINA)</t>
  </si>
  <si>
    <t xml:space="preserve">DCF </t>
  </si>
  <si>
    <t xml:space="preserve">ED </t>
  </si>
  <si>
    <t xml:space="preserve">CC </t>
  </si>
  <si>
    <t>Assurance multi-risques</t>
  </si>
  <si>
    <t>Matériels informatiques</t>
  </si>
  <si>
    <t xml:space="preserve">Frais de formation     </t>
  </si>
  <si>
    <t>Achats, études et prestations de services</t>
  </si>
  <si>
    <t>DCF: Demande de Cotation Formelle</t>
  </si>
  <si>
    <t>Diodama Gaston KABORE</t>
  </si>
  <si>
    <t xml:space="preserve">Frais de recrutement de personnel </t>
  </si>
  <si>
    <t>Migration et maintenance de logiciel de comptabilité</t>
  </si>
  <si>
    <t xml:space="preserve">       PLAN ANNUEL DE PASSATION DES MARCHES (PPM)                                             DE L'ACOMOD-BURKINA </t>
  </si>
  <si>
    <t xml:space="preserve">     Chevalier de l'ordre de Mérite Burkinabè </t>
  </si>
  <si>
    <t>MODE DE PASSATION</t>
  </si>
  <si>
    <t>DPX</t>
  </si>
  <si>
    <t>TOTAL</t>
  </si>
  <si>
    <t>NOMBRE DE MARCHES</t>
  </si>
  <si>
    <t>TAUX (%)</t>
  </si>
  <si>
    <t>NATURE DES PRESTATIONS</t>
  </si>
  <si>
    <t>MONTANTS CUMULES</t>
  </si>
  <si>
    <t>Prestations Intellectuelles </t>
  </si>
  <si>
    <t>Fournitures et Services Courants</t>
  </si>
  <si>
    <t>Travaux</t>
  </si>
  <si>
    <t>Equipements</t>
  </si>
  <si>
    <t>(Suite 2)</t>
  </si>
  <si>
    <t>(Suite 3)</t>
  </si>
  <si>
    <t>(Suite 4)</t>
  </si>
  <si>
    <t>REC</t>
  </si>
  <si>
    <t>6042 </t>
  </si>
  <si>
    <t> 6057</t>
  </si>
  <si>
    <t xml:space="preserve">Entretien et réparation du matériel et mobilier de bureau             </t>
  </si>
  <si>
    <t xml:space="preserve">Honoraires                                   </t>
  </si>
  <si>
    <t>Frais de réception (pause-café)</t>
  </si>
  <si>
    <t>Frais d'entretien des locaux</t>
  </si>
  <si>
    <t xml:space="preserve">prestations confondues, un montant cumulé de </t>
  </si>
  <si>
    <t xml:space="preserve">nouveaux marchés et  3 000 000 FCFA pour des </t>
  </si>
  <si>
    <t xml:space="preserve">des marchés à reconduction des exercices antérieurs. </t>
  </si>
  <si>
    <t>Ce montant est réparti comme suit dans les tableaux</t>
  </si>
  <si>
    <t>suivants :</t>
  </si>
  <si>
    <t xml:space="preserve">décompose comme suit selon le mode de passation et </t>
  </si>
  <si>
    <t>la nature des prestations</t>
  </si>
  <si>
    <t xml:space="preserve">La Répartition des marchés selon la nature des </t>
  </si>
  <si>
    <t>prestations</t>
  </si>
  <si>
    <t>Ladji COULIBALY</t>
  </si>
  <si>
    <t xml:space="preserve">   </t>
  </si>
  <si>
    <t xml:space="preserve">Entretien et réparation de bâtiments    </t>
  </si>
  <si>
    <t>Assurance santé du personnel</t>
  </si>
  <si>
    <t>Autres charges de publicité et de relation publique</t>
  </si>
  <si>
    <t>Réseau informatique et cablage</t>
  </si>
  <si>
    <t>Matériels de bureau</t>
  </si>
  <si>
    <t>Acquisition, installation  et maintenance de logiciel de comptabilité</t>
  </si>
  <si>
    <t xml:space="preserve">Acquisition et installation de matériel de bureau au profit de l'ACOMOD-BURKINA </t>
  </si>
  <si>
    <t xml:space="preserve">Sise ZACA, Avenue de l’Europe BP 632 OUAGADOUGOU CMS 10 011 
Tél. : (226) 25 40 79 07
Email. : acomodb@gmail.com
</t>
  </si>
  <si>
    <t>Diffusion de films documentaires au profit de l'ACOMOD-BURKINA</t>
  </si>
  <si>
    <t>6241; 62482; 2345 &amp; 238</t>
  </si>
  <si>
    <t>DCF à C</t>
  </si>
  <si>
    <t xml:space="preserve">Acquisition de consommables informatiques </t>
  </si>
  <si>
    <t xml:space="preserve">DCF à C </t>
  </si>
  <si>
    <t xml:space="preserve">Entretien et réparation du matériel de transport                            </t>
  </si>
  <si>
    <t xml:space="preserve">Entretien et réparation du matériel informatique  </t>
  </si>
  <si>
    <t xml:space="preserve">Entretiens et réparation des climatiseurs                             </t>
  </si>
  <si>
    <t xml:space="preserve">Prestation de service de pause-café et de pause-déjeunée au profit de l'ACOMOD-BURKINA               </t>
  </si>
  <si>
    <t xml:space="preserve"> Le Directeur de la Passation des Marchés</t>
  </si>
  <si>
    <t>REC: Réconduction</t>
  </si>
  <si>
    <t>FCFA</t>
  </si>
  <si>
    <t>Mission de commissariat aux comptes au profit de l'ACOMOD-BURKINA</t>
  </si>
  <si>
    <t xml:space="preserve">Entretien et nettoyage des locaux de l'ACOMOD-BURKINA  (à commande) </t>
  </si>
  <si>
    <t xml:space="preserve"> Le Directeur Général</t>
  </si>
  <si>
    <t>Formation spécifique des administrateurs, des membres du Comité d’Audit et des collaborateurs de l'Agence</t>
  </si>
  <si>
    <t>2345 &amp; 238</t>
  </si>
  <si>
    <t>Budget ACOMOD-B, exercice 2026</t>
  </si>
  <si>
    <t>Elaboration du plan de formation triennal (2027-2029)</t>
  </si>
  <si>
    <t>Elaboration d'une stratégie de mobilisation des ressources</t>
  </si>
  <si>
    <t>Prestations d'assistance technique pour le suivi fiscal et  comptable de l'exercice 2026</t>
  </si>
  <si>
    <t xml:space="preserve">Acquisition et installation d'équipements informatique au profit de l'ACOMOD-BURKINA </t>
  </si>
  <si>
    <t>PLAN DE PASSATION DES MARCHES GESTION 2026 DE L'ACOMOD-BURKINA</t>
  </si>
  <si>
    <t>Travaux d'entretien du bâtiment R+2 et annexes de l'Agence</t>
  </si>
  <si>
    <t xml:space="preserve"> EXERCICE 2026</t>
  </si>
  <si>
    <t>Actualisation de la cartographie des risques</t>
  </si>
  <si>
    <t>Prestation d'avocat pour le suivi des dossiers en contentieux de l'ACOMOD-BURKINA</t>
  </si>
  <si>
    <t>Recrutement de personnel au profit de l'ACOMOD-BURKINA</t>
  </si>
  <si>
    <t xml:space="preserve">Maintenance du reseau informatique de la connexion LS  au profit de l'ACOMOD-BURKINA </t>
  </si>
  <si>
    <t>Travaux d'extention d'un  bâtiment administratif au profit de l'ACOMOD-BURKINA</t>
  </si>
  <si>
    <t xml:space="preserve">                     C:  Commande</t>
  </si>
  <si>
    <t xml:space="preserve">Budget </t>
  </si>
  <si>
    <t>Ligne Budgétaire</t>
  </si>
  <si>
    <t>Montant prévisionnel</t>
  </si>
  <si>
    <t>Financement</t>
  </si>
  <si>
    <t>Type de Revue</t>
  </si>
  <si>
    <t>Date de lancement de l'appel à concurrence</t>
  </si>
  <si>
    <t>Temps nécessaire à l'évaluation des offres/propositions</t>
  </si>
  <si>
    <t xml:space="preserve">Délai                                                                                                                                                                            d'exécution prévu (en jours)  </t>
  </si>
  <si>
    <t>Date de fin d'exécution</t>
  </si>
  <si>
    <t>Code Ligne plan</t>
  </si>
  <si>
    <t>Objet du marché</t>
  </si>
  <si>
    <t>TOTAL MONTANT</t>
  </si>
  <si>
    <t>TOTAL  NOMBRE DE MARCHES</t>
  </si>
  <si>
    <t>TOTAL NOMBRE DE LIGNE</t>
  </si>
  <si>
    <t>Post</t>
  </si>
  <si>
    <t>Formation du personnel de l'ACOMOD-BURKINA</t>
  </si>
  <si>
    <t>Prestation de service en vue de la tenue d'une table ronde pour la visibilité de l'ACOMOD-BURKINA</t>
  </si>
  <si>
    <t xml:space="preserve">Prestation de service de gardiennage des locaux au profit de l'ACOMOD-BURKINA </t>
  </si>
  <si>
    <r>
      <t>Le nombre total des marchés à passer est de</t>
    </r>
    <r>
      <rPr>
        <sz val="24"/>
        <rFont val="Lucida Fax"/>
        <family val="1"/>
      </rPr>
      <t xml:space="preserve"> 29</t>
    </r>
    <r>
      <rPr>
        <sz val="24"/>
        <color theme="1"/>
        <rFont val="Lucida Fax"/>
        <family val="1"/>
      </rPr>
      <t xml:space="preserve"> et se </t>
    </r>
  </si>
  <si>
    <t>L’essentiel des acquisitions de l’Agence sont mises en œuvre par la voie de la commande publique.Une bonne planification des périodes de lancement des dossiers d’appel à concurrence (DAC) permettra de rehausser le taux d’exécution du PPM et partant, réussir les missions de l’Agence pour l’exercice 2026.</t>
  </si>
  <si>
    <t>Le PPM 2026 de l’Agence totalise, toutes les natures de</t>
  </si>
  <si>
    <t>RECAPITULATIF DU PPM 2026 DE L’ AGENCE</t>
  </si>
  <si>
    <t>RECAPITULATIF DU PPM 2026 DE L’AGENCE</t>
  </si>
  <si>
    <t>Budget ACOMOD-B, exercice 2027</t>
  </si>
  <si>
    <t>6043 &amp; 6047</t>
  </si>
  <si>
    <t>Achat de fournitures de bureau et de produits d'entretien</t>
  </si>
  <si>
    <t xml:space="preserve">Achat de fournitures de bureau et de produits d'entretien             </t>
  </si>
  <si>
    <t xml:space="preserve">178 950 000 .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</si>
</sst>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b/>
      <sz val="20"/>
      <color rgb="FF2F2B20"/>
      <name val="Arial"/>
      <family val="2"/>
    </font>
    <font>
      <sz val="20"/>
      <color theme="1"/>
      <name val="Calibri"/>
      <family val="2"/>
      <scheme val="minor"/>
    </font>
    <font>
      <b/>
      <sz val="18"/>
      <color rgb="FF2F2B20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Lucida Fax"/>
      <family val="1"/>
    </font>
    <font>
      <b/>
      <sz val="18"/>
      <color theme="1"/>
      <name val="Lucida Fax"/>
      <family val="1"/>
    </font>
    <font>
      <sz val="11"/>
      <color theme="1"/>
      <name val="Lucida Fax"/>
      <family val="1"/>
    </font>
    <font>
      <sz val="24"/>
      <color rgb="FF2F2B20"/>
      <name val="Lucida Fax"/>
      <family val="1"/>
    </font>
    <font>
      <b/>
      <sz val="16"/>
      <color theme="1"/>
      <name val="Lucida Fax"/>
      <family val="1"/>
    </font>
    <font>
      <sz val="24"/>
      <color theme="1"/>
      <name val="Lucida Fax"/>
      <family val="1"/>
    </font>
    <font>
      <b/>
      <sz val="19"/>
      <color rgb="FF2F2B20"/>
      <name val="Lucida Fax"/>
      <family val="1"/>
    </font>
    <font>
      <b/>
      <sz val="14"/>
      <name val="Lucida Fax"/>
      <family val="1"/>
    </font>
    <font>
      <b/>
      <sz val="24"/>
      <color rgb="FF2F2B20"/>
      <name val="Lucida Fax"/>
      <family val="1"/>
    </font>
    <font>
      <sz val="14"/>
      <name val="Lucida Fax"/>
      <family val="1"/>
    </font>
    <font>
      <b/>
      <sz val="24"/>
      <color theme="1"/>
      <name val="Lucida Fax"/>
      <family val="1"/>
    </font>
    <font>
      <sz val="24"/>
      <name val="Lucida Fax"/>
      <family val="1"/>
    </font>
    <font>
      <sz val="8"/>
      <color theme="1"/>
      <name val="Calibri"/>
      <family val="2"/>
      <scheme val="minor"/>
    </font>
    <font>
      <b/>
      <sz val="8"/>
      <name val="Lucida Fax"/>
      <family val="1"/>
    </font>
    <font>
      <sz val="8"/>
      <name val="Lucida Fax"/>
      <family val="1"/>
    </font>
    <font>
      <sz val="8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b/>
      <sz val="10"/>
      <color theme="1"/>
      <name val="Lucida Fax"/>
      <family val="1"/>
    </font>
    <font>
      <b/>
      <sz val="9"/>
      <color theme="1"/>
      <name val="Lucida Fax"/>
      <family val="1"/>
    </font>
    <font>
      <sz val="9"/>
      <color theme="1"/>
      <name val="Lucida Fax"/>
      <family val="1"/>
    </font>
    <font>
      <sz val="9"/>
      <name val="Lucida Fax"/>
      <family val="1"/>
    </font>
    <font>
      <sz val="9"/>
      <color theme="1"/>
      <name val="Calibri"/>
      <family val="2"/>
      <scheme val="minor"/>
    </font>
    <font>
      <b/>
      <sz val="12"/>
      <name val="Lucida Fax"/>
      <family val="1"/>
    </font>
    <font>
      <sz val="12"/>
      <name val="Lucida Fax"/>
      <family val="1"/>
    </font>
    <font>
      <b/>
      <u/>
      <sz val="12"/>
      <name val="Lucida Fax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 readingOrder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8" fillId="8" borderId="1" xfId="0" applyFont="1" applyFill="1" applyBorder="1" applyAlignment="1">
      <alignment horizontal="center" vertical="center" wrapText="1" readingOrder="1"/>
    </xf>
    <xf numFmtId="0" fontId="18" fillId="9" borderId="1" xfId="0" applyFont="1" applyFill="1" applyBorder="1" applyAlignment="1">
      <alignment horizontal="center" vertical="center" wrapText="1" readingOrder="1"/>
    </xf>
    <xf numFmtId="9" fontId="18" fillId="4" borderId="1" xfId="0" applyNumberFormat="1" applyFont="1" applyFill="1" applyBorder="1" applyAlignment="1">
      <alignment horizontal="center" vertical="center" wrapText="1" readingOrder="1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165" fontId="24" fillId="0" borderId="0" xfId="1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28" fillId="0" borderId="0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31" fillId="3" borderId="1" xfId="0" applyFont="1" applyFill="1" applyBorder="1" applyAlignment="1">
      <alignment horizontal="center" vertical="center" textRotation="90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wrapText="1"/>
    </xf>
    <xf numFmtId="16" fontId="33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left" vertical="center"/>
    </xf>
    <xf numFmtId="3" fontId="32" fillId="2" borderId="1" xfId="0" applyNumberFormat="1" applyFont="1" applyFill="1" applyBorder="1" applyAlignment="1">
      <alignment horizontal="left" vertical="center" wrapText="1"/>
    </xf>
    <xf numFmtId="16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1" fillId="6" borderId="1" xfId="0" applyNumberFormat="1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16" fontId="32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/>
    <xf numFmtId="0" fontId="26" fillId="2" borderId="0" xfId="0" applyFont="1" applyFill="1"/>
    <xf numFmtId="3" fontId="23" fillId="2" borderId="0" xfId="0" applyNumberFormat="1" applyFont="1" applyFill="1"/>
    <xf numFmtId="0" fontId="27" fillId="2" borderId="0" xfId="0" applyFont="1" applyFill="1"/>
    <xf numFmtId="3" fontId="31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3" fillId="11" borderId="0" xfId="0" applyFont="1" applyFill="1"/>
    <xf numFmtId="0" fontId="31" fillId="7" borderId="1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31" fillId="7" borderId="6" xfId="0" applyFont="1" applyFill="1" applyBorder="1" applyAlignment="1">
      <alignment horizontal="center" vertical="center"/>
    </xf>
    <xf numFmtId="3" fontId="31" fillId="7" borderId="5" xfId="0" applyNumberFormat="1" applyFont="1" applyFill="1" applyBorder="1" applyAlignment="1">
      <alignment horizontal="left" vertical="center" wrapText="1"/>
    </xf>
    <xf numFmtId="3" fontId="31" fillId="7" borderId="6" xfId="0" applyNumberFormat="1" applyFont="1" applyFill="1" applyBorder="1" applyAlignment="1">
      <alignment horizontal="left" vertical="center" wrapText="1"/>
    </xf>
    <xf numFmtId="3" fontId="31" fillId="7" borderId="7" xfId="0" applyNumberFormat="1" applyFont="1" applyFill="1" applyBorder="1" applyAlignment="1">
      <alignment horizontal="left" vertical="center" wrapText="1"/>
    </xf>
    <xf numFmtId="0" fontId="31" fillId="7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165" fontId="35" fillId="0" borderId="0" xfId="1" applyNumberFormat="1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49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9" fontId="18" fillId="4" borderId="2" xfId="0" applyNumberFormat="1" applyFont="1" applyFill="1" applyBorder="1" applyAlignment="1">
      <alignment horizontal="center" vertical="center" wrapText="1" readingOrder="1"/>
    </xf>
    <xf numFmtId="9" fontId="18" fillId="4" borderId="4" xfId="0" applyNumberFormat="1" applyFont="1" applyFill="1" applyBorder="1" applyAlignment="1">
      <alignment horizontal="center" vertical="center" wrapText="1" readingOrder="1"/>
    </xf>
    <xf numFmtId="0" fontId="18" fillId="8" borderId="1" xfId="0" applyFont="1" applyFill="1" applyBorder="1" applyAlignment="1">
      <alignment horizontal="center" vertical="center" wrapText="1" readingOrder="1"/>
    </xf>
    <xf numFmtId="3" fontId="18" fillId="9" borderId="1" xfId="0" applyNumberFormat="1" applyFont="1" applyFill="1" applyBorder="1" applyAlignment="1">
      <alignment horizontal="center" vertical="center" wrapText="1" readingOrder="1"/>
    </xf>
    <xf numFmtId="3" fontId="18" fillId="7" borderId="1" xfId="0" applyNumberFormat="1" applyFont="1" applyFill="1" applyBorder="1" applyAlignment="1">
      <alignment horizontal="center" vertical="center" wrapText="1" readingOrder="1"/>
    </xf>
    <xf numFmtId="3" fontId="18" fillId="5" borderId="1" xfId="0" applyNumberFormat="1" applyFont="1" applyFill="1" applyBorder="1" applyAlignment="1">
      <alignment horizontal="center" vertical="center" wrapText="1" readingOrder="1"/>
    </xf>
    <xf numFmtId="3" fontId="18" fillId="10" borderId="1" xfId="0" applyNumberFormat="1" applyFont="1" applyFill="1" applyBorder="1" applyAlignment="1">
      <alignment horizontal="center" vertical="center" wrapText="1" readingOrder="1"/>
    </xf>
    <xf numFmtId="3" fontId="18" fillId="4" borderId="1" xfId="0" applyNumberFormat="1" applyFont="1" applyFill="1" applyBorder="1" applyAlignment="1">
      <alignment horizontal="center" vertical="center" wrapText="1" readingOrder="1"/>
    </xf>
    <xf numFmtId="0" fontId="18" fillId="8" borderId="2" xfId="0" applyFont="1" applyFill="1" applyBorder="1" applyAlignment="1">
      <alignment horizontal="center" vertical="center" wrapText="1" readingOrder="1"/>
    </xf>
    <xf numFmtId="0" fontId="18" fillId="8" borderId="4" xfId="0" applyFont="1" applyFill="1" applyBorder="1" applyAlignment="1">
      <alignment horizontal="center" vertical="center" wrapText="1" readingOrder="1"/>
    </xf>
    <xf numFmtId="0" fontId="18" fillId="8" borderId="3" xfId="0" applyFont="1" applyFill="1" applyBorder="1" applyAlignment="1">
      <alignment horizontal="center" vertical="center" wrapText="1" readingOrder="1"/>
    </xf>
    <xf numFmtId="0" fontId="18" fillId="9" borderId="2" xfId="0" applyFont="1" applyFill="1" applyBorder="1" applyAlignment="1">
      <alignment horizontal="left" vertical="center" wrapText="1" readingOrder="1"/>
    </xf>
    <xf numFmtId="0" fontId="18" fillId="9" borderId="3" xfId="0" applyFont="1" applyFill="1" applyBorder="1" applyAlignment="1">
      <alignment horizontal="left" vertical="center" wrapText="1" readingOrder="1"/>
    </xf>
    <xf numFmtId="0" fontId="18" fillId="9" borderId="4" xfId="0" applyFont="1" applyFill="1" applyBorder="1" applyAlignment="1">
      <alignment horizontal="left" vertical="center" wrapText="1" readingOrder="1"/>
    </xf>
    <xf numFmtId="0" fontId="18" fillId="7" borderId="1" xfId="0" applyFont="1" applyFill="1" applyBorder="1" applyAlignment="1">
      <alignment horizontal="left" vertical="center" wrapText="1" readingOrder="1"/>
    </xf>
    <xf numFmtId="0" fontId="18" fillId="10" borderId="1" xfId="0" applyFont="1" applyFill="1" applyBorder="1" applyAlignment="1">
      <alignment horizontal="left" vertical="center" wrapText="1" readingOrder="1"/>
    </xf>
    <xf numFmtId="0" fontId="18" fillId="5" borderId="1" xfId="0" applyFont="1" applyFill="1" applyBorder="1" applyAlignment="1">
      <alignment horizontal="left" vertical="center" wrapText="1" readingOrder="1"/>
    </xf>
    <xf numFmtId="0" fontId="18" fillId="4" borderId="2" xfId="0" applyFont="1" applyFill="1" applyBorder="1" applyAlignment="1">
      <alignment horizontal="left" vertical="center" wrapText="1" readingOrder="1"/>
    </xf>
    <xf numFmtId="0" fontId="18" fillId="4" borderId="3" xfId="0" applyFont="1" applyFill="1" applyBorder="1" applyAlignment="1">
      <alignment horizontal="left" vertical="center" wrapText="1" readingOrder="1"/>
    </xf>
    <xf numFmtId="0" fontId="18" fillId="4" borderId="4" xfId="0" applyFont="1" applyFill="1" applyBorder="1" applyAlignment="1">
      <alignment horizontal="left" vertical="center" wrapText="1" readingOrder="1"/>
    </xf>
    <xf numFmtId="0" fontId="17" fillId="0" borderId="0" xfId="0" applyFont="1" applyAlignment="1">
      <alignment horizontal="center"/>
    </xf>
    <xf numFmtId="9" fontId="18" fillId="9" borderId="2" xfId="0" applyNumberFormat="1" applyFont="1" applyFill="1" applyBorder="1" applyAlignment="1">
      <alignment horizontal="center" vertical="center" wrapText="1" readingOrder="1"/>
    </xf>
    <xf numFmtId="9" fontId="18" fillId="9" borderId="4" xfId="0" applyNumberFormat="1" applyFont="1" applyFill="1" applyBorder="1" applyAlignment="1">
      <alignment horizontal="center" vertical="center" wrapText="1" readingOrder="1"/>
    </xf>
    <xf numFmtId="0" fontId="18" fillId="9" borderId="1" xfId="0" applyFont="1" applyFill="1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left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3" fontId="33" fillId="2" borderId="11" xfId="0" applyNumberFormat="1" applyFont="1" applyFill="1" applyBorder="1" applyAlignment="1">
      <alignment horizontal="center" vertical="center" wrapText="1"/>
    </xf>
    <xf numFmtId="3" fontId="33" fillId="2" borderId="12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16" fontId="34" fillId="2" borderId="1" xfId="0" applyNumberFormat="1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textRotation="90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16" fontId="32" fillId="2" borderId="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 wrapText="1"/>
    </xf>
    <xf numFmtId="0" fontId="31" fillId="6" borderId="0" xfId="0" applyFont="1" applyFill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57149</xdr:rowOff>
    </xdr:from>
    <xdr:to>
      <xdr:col>3</xdr:col>
      <xdr:colOff>104775</xdr:colOff>
      <xdr:row>6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6" y="57149"/>
          <a:ext cx="2095499" cy="1295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352426</xdr:colOff>
      <xdr:row>0</xdr:row>
      <xdr:rowOff>9526</xdr:rowOff>
    </xdr:from>
    <xdr:to>
      <xdr:col>10</xdr:col>
      <xdr:colOff>357506</xdr:colOff>
      <xdr:row>7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684F6AA-18EA-9C26-E02F-498DD0869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10451" y="9526"/>
          <a:ext cx="1643380" cy="138112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1009650</xdr:colOff>
      <xdr:row>5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D35F4B6-2088-F1C9-0C7A-981C41442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17049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895350</xdr:colOff>
      <xdr:row>24</xdr:row>
      <xdr:rowOff>177800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33C971-530A-4EBF-B539-E311F2699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1"/>
          <a:ext cx="17145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35</xdr:row>
      <xdr:rowOff>19050</xdr:rowOff>
    </xdr:from>
    <xdr:to>
      <xdr:col>1</xdr:col>
      <xdr:colOff>927100</xdr:colOff>
      <xdr:row>40</xdr:row>
      <xdr:rowOff>164465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990CFFC-2764-4781-B570-B7091AB80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782550"/>
          <a:ext cx="1584325" cy="136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765175</xdr:colOff>
      <xdr:row>55</xdr:row>
      <xdr:rowOff>177800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F7891CA-208A-436E-9399-A95786DC1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97650"/>
          <a:ext cx="1584325" cy="136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view="pageLayout" zoomScaleNormal="100" workbookViewId="0">
      <selection activeCell="A27" sqref="A1:K27"/>
    </sheetView>
  </sheetViews>
  <sheetFormatPr baseColWidth="10" defaultRowHeight="14.5" x14ac:dyDescent="0.35"/>
  <cols>
    <col min="1" max="1" width="10.453125" customWidth="1"/>
    <col min="4" max="4" width="19.54296875" customWidth="1"/>
  </cols>
  <sheetData>
    <row r="1" spans="1:10" ht="18.5" x14ac:dyDescent="0.45">
      <c r="G1" s="74"/>
      <c r="H1" s="74"/>
      <c r="I1" s="74"/>
      <c r="J1" s="1"/>
    </row>
    <row r="2" spans="1:10" x14ac:dyDescent="0.35">
      <c r="H2" s="75"/>
      <c r="I2" s="75"/>
    </row>
    <row r="3" spans="1:10" x14ac:dyDescent="0.35">
      <c r="D3" s="78" t="s">
        <v>86</v>
      </c>
      <c r="E3" s="78"/>
      <c r="F3" s="78"/>
      <c r="G3" s="78"/>
      <c r="H3" s="78"/>
      <c r="I3" s="4"/>
    </row>
    <row r="4" spans="1:10" ht="14.5" customHeight="1" x14ac:dyDescent="0.35">
      <c r="D4" s="78"/>
      <c r="E4" s="78"/>
      <c r="F4" s="78"/>
      <c r="G4" s="78"/>
      <c r="H4" s="78"/>
      <c r="I4" s="4"/>
    </row>
    <row r="5" spans="1:10" x14ac:dyDescent="0.35">
      <c r="D5" s="78"/>
      <c r="E5" s="78"/>
      <c r="F5" s="78"/>
      <c r="G5" s="78"/>
      <c r="H5" s="78"/>
    </row>
    <row r="6" spans="1:10" x14ac:dyDescent="0.35">
      <c r="D6" s="78"/>
      <c r="E6" s="78"/>
      <c r="F6" s="78"/>
      <c r="G6" s="78"/>
      <c r="H6" s="78"/>
    </row>
    <row r="7" spans="1:10" x14ac:dyDescent="0.35">
      <c r="D7" s="79"/>
      <c r="E7" s="79"/>
      <c r="F7" s="79"/>
      <c r="G7" s="79"/>
      <c r="H7" s="79"/>
    </row>
    <row r="9" spans="1:10" x14ac:dyDescent="0.35">
      <c r="A9" s="76" t="s">
        <v>33</v>
      </c>
      <c r="B9" s="76"/>
      <c r="C9" s="76"/>
      <c r="D9" s="76"/>
    </row>
    <row r="10" spans="1:10" ht="45.65" customHeight="1" x14ac:dyDescent="0.35">
      <c r="A10" s="76"/>
      <c r="B10" s="76"/>
      <c r="C10" s="76"/>
      <c r="D10" s="76"/>
    </row>
    <row r="11" spans="1:10" ht="15.5" x14ac:dyDescent="0.35">
      <c r="A11" s="77" t="s">
        <v>29</v>
      </c>
      <c r="B11" s="77"/>
      <c r="C11" s="77"/>
      <c r="D11" s="9"/>
    </row>
    <row r="12" spans="1:10" ht="15.5" x14ac:dyDescent="0.35">
      <c r="A12" s="77" t="s">
        <v>30</v>
      </c>
      <c r="B12" s="77"/>
      <c r="C12" s="77"/>
      <c r="D12" s="9"/>
      <c r="E12" s="2"/>
    </row>
    <row r="13" spans="1:10" ht="15.5" x14ac:dyDescent="0.35">
      <c r="A13" s="77" t="s">
        <v>29</v>
      </c>
      <c r="B13" s="77"/>
      <c r="C13" s="77"/>
      <c r="D13" s="9"/>
    </row>
    <row r="14" spans="1:10" x14ac:dyDescent="0.35">
      <c r="A14" s="72" t="s">
        <v>31</v>
      </c>
      <c r="B14" s="72"/>
      <c r="C14" s="72"/>
      <c r="D14" s="72"/>
    </row>
    <row r="15" spans="1:10" x14ac:dyDescent="0.35">
      <c r="A15" s="72"/>
      <c r="B15" s="72"/>
      <c r="C15" s="72"/>
      <c r="D15" s="72"/>
    </row>
    <row r="16" spans="1:10" ht="15.5" x14ac:dyDescent="0.35">
      <c r="A16" s="73"/>
      <c r="B16" s="73"/>
      <c r="C16" s="73"/>
    </row>
    <row r="19" spans="1:11" ht="49.5" customHeight="1" x14ac:dyDescent="0.45">
      <c r="A19" s="70" t="s">
        <v>45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</row>
    <row r="20" spans="1:11" ht="23" x14ac:dyDescent="0.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1" ht="22.5" x14ac:dyDescent="0.45">
      <c r="A21" s="71" t="s">
        <v>111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</row>
  </sheetData>
  <mergeCells count="12">
    <mergeCell ref="A19:K19"/>
    <mergeCell ref="A21:K21"/>
    <mergeCell ref="A14:D15"/>
    <mergeCell ref="A16:C16"/>
    <mergeCell ref="G1:I1"/>
    <mergeCell ref="H2:I2"/>
    <mergeCell ref="A9:D10"/>
    <mergeCell ref="A11:C11"/>
    <mergeCell ref="A12:C12"/>
    <mergeCell ref="A13:C13"/>
    <mergeCell ref="D3:H6"/>
    <mergeCell ref="D7:H7"/>
  </mergeCells>
  <pageMargins left="0.69166666666666665" right="0.42499999999999999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N70"/>
  <sheetViews>
    <sheetView view="pageBreakPreview" zoomScaleNormal="100" zoomScaleSheetLayoutView="100" workbookViewId="0">
      <selection activeCell="A59" sqref="A1:I59"/>
    </sheetView>
  </sheetViews>
  <sheetFormatPr baseColWidth="10" defaultRowHeight="25" x14ac:dyDescent="0.5"/>
  <cols>
    <col min="2" max="2" width="26.7265625" customWidth="1"/>
    <col min="3" max="3" width="12.81640625" style="5" customWidth="1"/>
    <col min="4" max="4" width="13.1796875" customWidth="1"/>
    <col min="5" max="5" width="11.26953125" customWidth="1"/>
    <col min="6" max="6" width="13.1796875" customWidth="1"/>
    <col min="7" max="7" width="10.81640625" hidden="1" customWidth="1"/>
    <col min="8" max="8" width="9.453125" customWidth="1"/>
    <col min="9" max="9" width="31.453125" customWidth="1"/>
  </cols>
  <sheetData>
    <row r="4" spans="1:14" ht="26" x14ac:dyDescent="0.6">
      <c r="C4" s="103" t="s">
        <v>139</v>
      </c>
      <c r="D4" s="103"/>
      <c r="E4" s="103"/>
      <c r="F4" s="103"/>
      <c r="G4" s="103"/>
      <c r="H4" s="103"/>
      <c r="I4" s="103"/>
      <c r="J4" s="6"/>
      <c r="K4" s="8"/>
      <c r="L4" s="8"/>
      <c r="M4" s="8"/>
      <c r="N4" s="8"/>
    </row>
    <row r="5" spans="1:14" ht="26" x14ac:dyDescent="0.6">
      <c r="C5"/>
      <c r="D5" s="6"/>
      <c r="E5" s="6"/>
      <c r="F5" s="6"/>
      <c r="G5" s="6"/>
      <c r="H5" s="6"/>
      <c r="I5" s="6"/>
      <c r="J5" s="6"/>
    </row>
    <row r="6" spans="1:14" ht="26" x14ac:dyDescent="0.6">
      <c r="C6"/>
      <c r="D6" s="5"/>
      <c r="E6" s="6"/>
      <c r="F6" s="6"/>
      <c r="G6" s="6"/>
      <c r="H6" s="6"/>
      <c r="I6" s="6"/>
      <c r="J6" s="6"/>
    </row>
    <row r="7" spans="1:14" ht="26" x14ac:dyDescent="0.6">
      <c r="C7"/>
      <c r="D7" s="5"/>
      <c r="E7" s="6"/>
      <c r="F7" s="6"/>
      <c r="G7" s="6"/>
      <c r="H7" s="6"/>
      <c r="I7" s="6"/>
      <c r="J7" s="6"/>
    </row>
    <row r="8" spans="1:14" ht="26" x14ac:dyDescent="0.6">
      <c r="C8"/>
      <c r="D8" s="5"/>
      <c r="E8" s="6"/>
      <c r="F8" s="6"/>
      <c r="G8" s="6"/>
      <c r="H8" s="6"/>
      <c r="I8" s="6"/>
      <c r="J8" s="6"/>
    </row>
    <row r="9" spans="1:14" ht="30" x14ac:dyDescent="0.6">
      <c r="A9" s="108" t="s">
        <v>138</v>
      </c>
      <c r="B9" s="108"/>
      <c r="C9" s="108"/>
      <c r="D9" s="108"/>
      <c r="E9" s="108"/>
      <c r="F9" s="108"/>
      <c r="G9" s="108"/>
      <c r="H9" s="108"/>
      <c r="I9" s="108"/>
      <c r="J9" s="6"/>
    </row>
    <row r="10" spans="1:14" ht="30" x14ac:dyDescent="0.6">
      <c r="A10" s="108" t="s">
        <v>68</v>
      </c>
      <c r="B10" s="108"/>
      <c r="C10" s="108"/>
      <c r="D10" s="108"/>
      <c r="E10" s="108"/>
      <c r="F10" s="108"/>
      <c r="G10" s="108"/>
      <c r="H10" s="108"/>
      <c r="I10" s="108"/>
      <c r="J10" s="6"/>
    </row>
    <row r="11" spans="1:14" ht="30" x14ac:dyDescent="0.6">
      <c r="A11" s="81" t="s">
        <v>145</v>
      </c>
      <c r="B11" s="81"/>
      <c r="C11" s="10" t="s">
        <v>98</v>
      </c>
      <c r="E11" s="10"/>
      <c r="F11" s="10"/>
      <c r="G11" s="10"/>
      <c r="H11" s="10"/>
      <c r="I11" s="11"/>
      <c r="J11" s="6"/>
    </row>
    <row r="12" spans="1:14" ht="30" hidden="1" x14ac:dyDescent="0.6">
      <c r="A12" s="10" t="s">
        <v>69</v>
      </c>
      <c r="B12" s="11"/>
      <c r="C12" s="11"/>
      <c r="D12" s="11"/>
      <c r="E12" s="11"/>
      <c r="F12" s="11"/>
      <c r="G12" s="11"/>
      <c r="H12" s="11"/>
      <c r="I12" s="11"/>
      <c r="J12" s="6"/>
    </row>
    <row r="13" spans="1:14" ht="30" hidden="1" x14ac:dyDescent="0.6">
      <c r="A13" s="10" t="s">
        <v>70</v>
      </c>
      <c r="B13" s="11"/>
      <c r="C13" s="11"/>
      <c r="D13" s="11"/>
      <c r="E13" s="11"/>
      <c r="F13" s="11"/>
      <c r="G13" s="11"/>
      <c r="H13" s="11"/>
      <c r="I13" s="11"/>
      <c r="J13" s="6"/>
    </row>
    <row r="14" spans="1:14" ht="30" x14ac:dyDescent="0.6">
      <c r="A14" s="10" t="s">
        <v>71</v>
      </c>
      <c r="C14"/>
      <c r="D14" s="5"/>
      <c r="E14" s="6"/>
      <c r="F14" s="6"/>
      <c r="G14" s="6"/>
      <c r="H14" s="6"/>
      <c r="I14" s="6"/>
      <c r="J14" s="6"/>
    </row>
    <row r="15" spans="1:14" ht="29.5" x14ac:dyDescent="0.55000000000000004">
      <c r="A15" s="12" t="s">
        <v>72</v>
      </c>
      <c r="C15"/>
      <c r="D15" s="7"/>
      <c r="E15" s="8"/>
      <c r="F15" s="8"/>
      <c r="G15" s="8"/>
      <c r="H15" s="8"/>
      <c r="I15" s="8"/>
      <c r="J15" s="8"/>
    </row>
    <row r="23" spans="1:10" ht="26" x14ac:dyDescent="0.6">
      <c r="C23" s="103" t="s">
        <v>140</v>
      </c>
      <c r="D23" s="103"/>
      <c r="E23" s="103"/>
      <c r="F23" s="103"/>
      <c r="G23" s="103"/>
      <c r="H23" s="103"/>
      <c r="I23" s="103"/>
      <c r="J23" s="6"/>
    </row>
    <row r="25" spans="1:10" x14ac:dyDescent="0.5">
      <c r="F25" s="13" t="s">
        <v>58</v>
      </c>
    </row>
    <row r="26" spans="1:10" x14ac:dyDescent="0.5">
      <c r="F26" s="13"/>
    </row>
    <row r="27" spans="1:10" ht="29.5" x14ac:dyDescent="0.55000000000000004">
      <c r="A27" s="82" t="s">
        <v>136</v>
      </c>
      <c r="B27" s="82"/>
      <c r="C27" s="82"/>
      <c r="D27" s="82"/>
      <c r="E27" s="82"/>
      <c r="F27" s="82"/>
      <c r="G27" s="82"/>
      <c r="H27" s="82"/>
      <c r="I27" s="82"/>
    </row>
    <row r="28" spans="1:10" ht="29.5" x14ac:dyDescent="0.55000000000000004">
      <c r="A28" s="14" t="s">
        <v>73</v>
      </c>
      <c r="F28" s="13"/>
    </row>
    <row r="29" spans="1:10" ht="29.5" x14ac:dyDescent="0.55000000000000004">
      <c r="A29" s="14" t="s">
        <v>74</v>
      </c>
      <c r="F29" s="13"/>
    </row>
    <row r="30" spans="1:10" x14ac:dyDescent="0.5">
      <c r="F30" s="13"/>
    </row>
    <row r="32" spans="1:10" ht="48.65" customHeight="1" x14ac:dyDescent="0.35">
      <c r="A32" s="85" t="s">
        <v>47</v>
      </c>
      <c r="B32" s="85"/>
      <c r="C32" s="15" t="s">
        <v>5</v>
      </c>
      <c r="D32" s="15" t="s">
        <v>13</v>
      </c>
      <c r="E32" s="15" t="s">
        <v>10</v>
      </c>
      <c r="F32" s="15" t="s">
        <v>18</v>
      </c>
      <c r="G32" s="15" t="s">
        <v>48</v>
      </c>
      <c r="H32" s="15" t="s">
        <v>61</v>
      </c>
      <c r="I32" s="15" t="s">
        <v>49</v>
      </c>
    </row>
    <row r="33" spans="1:9" ht="56.25" customHeight="1" x14ac:dyDescent="0.35">
      <c r="A33" s="106" t="s">
        <v>50</v>
      </c>
      <c r="B33" s="106"/>
      <c r="C33" s="16">
        <v>8</v>
      </c>
      <c r="D33" s="16">
        <v>6</v>
      </c>
      <c r="E33" s="16">
        <v>15</v>
      </c>
      <c r="F33" s="16">
        <v>0</v>
      </c>
      <c r="G33" s="16">
        <v>0</v>
      </c>
      <c r="H33" s="16">
        <v>0</v>
      </c>
      <c r="I33" s="16">
        <f>+C33+D33+E33+F33+G33+H33</f>
        <v>29</v>
      </c>
    </row>
    <row r="34" spans="1:9" ht="63.75" customHeight="1" x14ac:dyDescent="0.35">
      <c r="A34" s="107" t="s">
        <v>51</v>
      </c>
      <c r="B34" s="107"/>
      <c r="C34" s="17">
        <f>C33/I33</f>
        <v>0.27586206896551724</v>
      </c>
      <c r="D34" s="17">
        <f>D33/I33</f>
        <v>0.20689655172413793</v>
      </c>
      <c r="E34" s="17">
        <f>E33/I33</f>
        <v>0.51724137931034486</v>
      </c>
      <c r="F34" s="17">
        <f>F33/I33</f>
        <v>0</v>
      </c>
      <c r="G34" s="17">
        <f>G33/I33</f>
        <v>0</v>
      </c>
      <c r="H34" s="17">
        <f>H33/I33</f>
        <v>0</v>
      </c>
      <c r="I34" s="17">
        <v>1</v>
      </c>
    </row>
    <row r="38" spans="1:9" ht="23.5" x14ac:dyDescent="0.45">
      <c r="C38" s="103" t="s">
        <v>139</v>
      </c>
      <c r="D38" s="103"/>
      <c r="E38" s="103"/>
      <c r="F38" s="103"/>
      <c r="G38" s="103"/>
      <c r="H38" s="103"/>
      <c r="I38" s="103"/>
    </row>
    <row r="40" spans="1:9" x14ac:dyDescent="0.5">
      <c r="F40" s="13" t="s">
        <v>59</v>
      </c>
    </row>
    <row r="43" spans="1:9" s="9" customFormat="1" ht="29.5" x14ac:dyDescent="0.55000000000000004">
      <c r="A43" s="81" t="s">
        <v>75</v>
      </c>
      <c r="B43" s="81"/>
      <c r="C43" s="81"/>
      <c r="D43" s="81"/>
      <c r="E43" s="81"/>
      <c r="F43" s="81"/>
      <c r="G43" s="81"/>
      <c r="H43" s="81"/>
      <c r="I43" s="81"/>
    </row>
    <row r="44" spans="1:9" s="14" customFormat="1" ht="30" customHeight="1" x14ac:dyDescent="0.55000000000000004">
      <c r="A44" s="82" t="s">
        <v>76</v>
      </c>
      <c r="B44" s="82"/>
      <c r="C44" s="82"/>
      <c r="D44" s="82"/>
      <c r="E44" s="82"/>
      <c r="F44" s="82"/>
      <c r="G44" s="82"/>
      <c r="H44" s="82"/>
      <c r="I44" s="82"/>
    </row>
    <row r="46" spans="1:9" s="19" customFormat="1" ht="42.65" customHeight="1" x14ac:dyDescent="0.35">
      <c r="A46" s="91" t="s">
        <v>52</v>
      </c>
      <c r="B46" s="93"/>
      <c r="C46" s="93"/>
      <c r="D46" s="92"/>
      <c r="E46" s="85" t="s">
        <v>53</v>
      </c>
      <c r="F46" s="85"/>
      <c r="G46" s="85"/>
      <c r="H46" s="91" t="s">
        <v>51</v>
      </c>
      <c r="I46" s="92"/>
    </row>
    <row r="47" spans="1:9" s="19" customFormat="1" ht="39" customHeight="1" x14ac:dyDescent="0.35">
      <c r="A47" s="94" t="s">
        <v>54</v>
      </c>
      <c r="B47" s="95"/>
      <c r="C47" s="95"/>
      <c r="D47" s="96"/>
      <c r="E47" s="86">
        <f>+'PPM 2026'!D14</f>
        <v>47500000</v>
      </c>
      <c r="F47" s="86"/>
      <c r="G47" s="86"/>
      <c r="H47" s="104">
        <f>+(E47/E51)</f>
        <v>0.26543727298127967</v>
      </c>
      <c r="I47" s="105"/>
    </row>
    <row r="48" spans="1:9" s="19" customFormat="1" ht="38.25" customHeight="1" x14ac:dyDescent="0.35">
      <c r="A48" s="97" t="s">
        <v>55</v>
      </c>
      <c r="B48" s="97"/>
      <c r="C48" s="97"/>
      <c r="D48" s="97"/>
      <c r="E48" s="87">
        <f>+'PPM 2026'!D33</f>
        <v>90250000</v>
      </c>
      <c r="F48" s="87"/>
      <c r="G48" s="87"/>
      <c r="H48" s="104">
        <f>+(E48/E51)</f>
        <v>0.50433081866443141</v>
      </c>
      <c r="I48" s="105"/>
    </row>
    <row r="49" spans="1:9" s="19" customFormat="1" ht="34.5" customHeight="1" x14ac:dyDescent="0.35">
      <c r="A49" s="99" t="s">
        <v>56</v>
      </c>
      <c r="B49" s="99"/>
      <c r="C49" s="99"/>
      <c r="D49" s="99"/>
      <c r="E49" s="88">
        <f>+'PPM 2026'!D37</f>
        <v>21000000</v>
      </c>
      <c r="F49" s="88"/>
      <c r="G49" s="88"/>
      <c r="H49" s="104">
        <f>+(E49/E51)</f>
        <v>0.1173512154233026</v>
      </c>
      <c r="I49" s="105"/>
    </row>
    <row r="50" spans="1:9" s="19" customFormat="1" ht="30" customHeight="1" x14ac:dyDescent="0.35">
      <c r="A50" s="98" t="s">
        <v>57</v>
      </c>
      <c r="B50" s="98"/>
      <c r="C50" s="98"/>
      <c r="D50" s="98"/>
      <c r="E50" s="89">
        <f>+'PPM 2026'!D41</f>
        <v>20200000</v>
      </c>
      <c r="F50" s="89"/>
      <c r="G50" s="89"/>
      <c r="H50" s="104">
        <f>+(E50/E51)</f>
        <v>0.11288069293098631</v>
      </c>
      <c r="I50" s="105"/>
    </row>
    <row r="51" spans="1:9" s="19" customFormat="1" ht="40.5" customHeight="1" x14ac:dyDescent="0.35">
      <c r="A51" s="100" t="s">
        <v>23</v>
      </c>
      <c r="B51" s="101"/>
      <c r="C51" s="101"/>
      <c r="D51" s="102"/>
      <c r="E51" s="90">
        <f>+E47+E48+E49+E50</f>
        <v>178950000</v>
      </c>
      <c r="F51" s="90"/>
      <c r="G51" s="90"/>
      <c r="H51" s="83">
        <f>+H47+H48+H49+H50</f>
        <v>1</v>
      </c>
      <c r="I51" s="84"/>
    </row>
    <row r="54" spans="1:9" ht="23.5" x14ac:dyDescent="0.45">
      <c r="C54" s="103" t="s">
        <v>139</v>
      </c>
      <c r="D54" s="103"/>
      <c r="E54" s="103"/>
      <c r="F54" s="103"/>
      <c r="G54" s="103"/>
      <c r="H54" s="103"/>
      <c r="I54" s="103"/>
    </row>
    <row r="56" spans="1:9" x14ac:dyDescent="0.5">
      <c r="F56" s="13" t="s">
        <v>60</v>
      </c>
    </row>
    <row r="57" spans="1:9" x14ac:dyDescent="0.5">
      <c r="F57" s="13"/>
    </row>
    <row r="58" spans="1:9" ht="192.75" customHeight="1" x14ac:dyDescent="0.55000000000000004">
      <c r="A58" s="80" t="s">
        <v>137</v>
      </c>
      <c r="B58" s="80"/>
      <c r="C58" s="80"/>
      <c r="D58" s="80"/>
      <c r="E58" s="80"/>
      <c r="F58" s="80"/>
      <c r="G58" s="80"/>
      <c r="H58" s="80"/>
      <c r="I58" s="80"/>
    </row>
    <row r="59" spans="1:9" ht="29.5" x14ac:dyDescent="0.55000000000000004">
      <c r="A59" s="14"/>
      <c r="B59" s="14"/>
      <c r="C59" s="18"/>
      <c r="D59" s="14"/>
      <c r="E59" s="14"/>
      <c r="F59" s="20"/>
      <c r="G59" s="14"/>
      <c r="H59" s="14"/>
    </row>
    <row r="60" spans="1:9" ht="29.5" x14ac:dyDescent="0.55000000000000004">
      <c r="A60" s="10"/>
      <c r="B60" s="14"/>
      <c r="C60" s="18"/>
      <c r="D60" s="14"/>
      <c r="E60" s="14"/>
      <c r="F60" s="20"/>
      <c r="G60" s="14"/>
      <c r="H60" s="14"/>
    </row>
    <row r="61" spans="1:9" ht="29.5" x14ac:dyDescent="0.55000000000000004">
      <c r="A61" s="10"/>
      <c r="B61" s="14"/>
      <c r="C61" s="18"/>
      <c r="D61" s="14"/>
      <c r="E61" s="14"/>
      <c r="F61" s="20"/>
      <c r="G61" s="14"/>
      <c r="H61" s="14"/>
    </row>
    <row r="62" spans="1:9" ht="29.5" x14ac:dyDescent="0.55000000000000004">
      <c r="A62" s="10"/>
      <c r="B62" s="14"/>
      <c r="C62" s="18"/>
      <c r="D62" s="14"/>
      <c r="E62" s="14"/>
      <c r="F62" s="20"/>
      <c r="G62" s="14"/>
      <c r="H62" s="14"/>
    </row>
    <row r="63" spans="1:9" ht="29.5" x14ac:dyDescent="0.55000000000000004">
      <c r="A63" s="81"/>
      <c r="B63" s="81"/>
      <c r="C63" s="81"/>
      <c r="D63" s="81"/>
      <c r="E63" s="81"/>
      <c r="F63" s="81"/>
      <c r="G63" s="81"/>
      <c r="H63" s="14"/>
    </row>
    <row r="64" spans="1:9" ht="29.5" x14ac:dyDescent="0.55000000000000004">
      <c r="A64" s="14"/>
      <c r="F64" s="13"/>
    </row>
    <row r="65" spans="6:6" x14ac:dyDescent="0.5">
      <c r="F65" s="13"/>
    </row>
    <row r="66" spans="6:6" x14ac:dyDescent="0.5">
      <c r="F66" s="13"/>
    </row>
    <row r="67" spans="6:6" x14ac:dyDescent="0.5">
      <c r="F67" s="13"/>
    </row>
    <row r="68" spans="6:6" x14ac:dyDescent="0.5">
      <c r="F68" s="13"/>
    </row>
    <row r="69" spans="6:6" x14ac:dyDescent="0.5">
      <c r="F69" s="13"/>
    </row>
    <row r="70" spans="6:6" x14ac:dyDescent="0.5">
      <c r="F70" s="13"/>
    </row>
  </sheetData>
  <mergeCells count="33">
    <mergeCell ref="C4:I4"/>
    <mergeCell ref="C23:I23"/>
    <mergeCell ref="A9:I9"/>
    <mergeCell ref="A10:I10"/>
    <mergeCell ref="A32:B32"/>
    <mergeCell ref="A49:D49"/>
    <mergeCell ref="A27:I27"/>
    <mergeCell ref="A51:D51"/>
    <mergeCell ref="A11:B11"/>
    <mergeCell ref="C54:I54"/>
    <mergeCell ref="H49:I49"/>
    <mergeCell ref="H50:I50"/>
    <mergeCell ref="H48:I48"/>
    <mergeCell ref="H47:I47"/>
    <mergeCell ref="A33:B33"/>
    <mergeCell ref="A34:B34"/>
    <mergeCell ref="C38:I38"/>
    <mergeCell ref="A58:I58"/>
    <mergeCell ref="A43:I43"/>
    <mergeCell ref="A44:I44"/>
    <mergeCell ref="A63:G63"/>
    <mergeCell ref="H51:I51"/>
    <mergeCell ref="E46:G46"/>
    <mergeCell ref="E47:G47"/>
    <mergeCell ref="E48:G48"/>
    <mergeCell ref="E49:G49"/>
    <mergeCell ref="E50:G50"/>
    <mergeCell ref="E51:G51"/>
    <mergeCell ref="H46:I46"/>
    <mergeCell ref="A46:D46"/>
    <mergeCell ref="A47:D47"/>
    <mergeCell ref="A48:D48"/>
    <mergeCell ref="A50:D50"/>
  </mergeCells>
  <pageMargins left="0.9" right="0.7" top="0.6" bottom="0.75" header="0.3" footer="0.3"/>
  <pageSetup paperSize="9" scale="91" orientation="landscape" r:id="rId1"/>
  <rowBreaks count="3" manualBreakCount="3">
    <brk id="20" max="16383" man="1"/>
    <brk id="35" max="16383" man="1"/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3"/>
  <sheetViews>
    <sheetView tabSelected="1" view="pageBreakPreview" topLeftCell="C46" zoomScale="130" zoomScaleNormal="130" zoomScaleSheetLayoutView="130" zoomScalePageLayoutView="80" workbookViewId="0">
      <selection sqref="A1:N1"/>
    </sheetView>
  </sheetViews>
  <sheetFormatPr baseColWidth="10" defaultColWidth="11.453125" defaultRowHeight="10.5" x14ac:dyDescent="0.25"/>
  <cols>
    <col min="1" max="1" width="6.1796875" style="22" customWidth="1"/>
    <col min="2" max="2" width="18.7265625" style="21" customWidth="1"/>
    <col min="3" max="3" width="8" style="22" customWidth="1"/>
    <col min="4" max="4" width="13" style="22" bestFit="1" customWidth="1"/>
    <col min="5" max="5" width="14.81640625" style="30" customWidth="1"/>
    <col min="6" max="6" width="29.1796875" style="30" bestFit="1" customWidth="1"/>
    <col min="7" max="7" width="7.81640625" style="21" customWidth="1"/>
    <col min="8" max="8" width="6.81640625" style="21" customWidth="1"/>
    <col min="9" max="9" width="8.26953125" style="21" customWidth="1"/>
    <col min="10" max="10" width="9" style="21" customWidth="1"/>
    <col min="11" max="11" width="8.54296875" style="21" customWidth="1"/>
    <col min="12" max="12" width="8.453125" style="21" customWidth="1"/>
    <col min="13" max="13" width="6.54296875" style="21" customWidth="1"/>
    <col min="14" max="14" width="6.81640625" style="32" customWidth="1"/>
    <col min="15" max="15" width="4.7265625" style="21" customWidth="1"/>
    <col min="16" max="16" width="17.1796875" style="21" customWidth="1"/>
    <col min="17" max="16384" width="11.453125" style="21"/>
  </cols>
  <sheetData>
    <row r="1" spans="1:16" ht="18" customHeight="1" x14ac:dyDescent="0.25">
      <c r="A1" s="113" t="s">
        <v>109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ht="18" customHeight="1" x14ac:dyDescent="0.25">
      <c r="A2" s="119" t="s">
        <v>127</v>
      </c>
      <c r="B2" s="113" t="s">
        <v>121</v>
      </c>
      <c r="C2" s="113"/>
      <c r="D2" s="113"/>
      <c r="E2" s="119" t="s">
        <v>128</v>
      </c>
      <c r="F2" s="119" t="s">
        <v>0</v>
      </c>
      <c r="G2" s="119" t="s">
        <v>1</v>
      </c>
      <c r="H2" s="119" t="s">
        <v>122</v>
      </c>
      <c r="I2" s="119" t="s">
        <v>123</v>
      </c>
      <c r="J2" s="119" t="s">
        <v>2</v>
      </c>
      <c r="K2" s="119" t="s">
        <v>124</v>
      </c>
      <c r="L2" s="119" t="s">
        <v>3</v>
      </c>
      <c r="M2" s="119" t="s">
        <v>125</v>
      </c>
      <c r="N2" s="119" t="s">
        <v>126</v>
      </c>
    </row>
    <row r="3" spans="1:16" ht="108" customHeight="1" x14ac:dyDescent="0.25">
      <c r="A3" s="119"/>
      <c r="B3" s="33" t="s">
        <v>118</v>
      </c>
      <c r="C3" s="33" t="s">
        <v>119</v>
      </c>
      <c r="D3" s="33" t="s">
        <v>120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6" ht="18" customHeight="1" x14ac:dyDescent="0.25">
      <c r="A4" s="114" t="s">
        <v>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6" s="49" customFormat="1" ht="34.5" x14ac:dyDescent="0.25">
      <c r="A5" s="35">
        <v>1</v>
      </c>
      <c r="B5" s="45" t="s">
        <v>104</v>
      </c>
      <c r="C5" s="35" t="s">
        <v>63</v>
      </c>
      <c r="D5" s="34">
        <v>3500000</v>
      </c>
      <c r="E5" s="36" t="s">
        <v>40</v>
      </c>
      <c r="F5" s="37" t="s">
        <v>107</v>
      </c>
      <c r="G5" s="35" t="s">
        <v>36</v>
      </c>
      <c r="H5" s="35" t="s">
        <v>132</v>
      </c>
      <c r="I5" s="38">
        <v>46148</v>
      </c>
      <c r="J5" s="38">
        <v>46155</v>
      </c>
      <c r="K5" s="39">
        <v>1</v>
      </c>
      <c r="L5" s="38">
        <v>46175</v>
      </c>
      <c r="M5" s="35">
        <v>365</v>
      </c>
      <c r="N5" s="40">
        <f>+L5+M5-1</f>
        <v>46539</v>
      </c>
    </row>
    <row r="6" spans="1:16" s="49" customFormat="1" ht="23" x14ac:dyDescent="0.25">
      <c r="A6" s="35">
        <f>+A5+1</f>
        <v>2</v>
      </c>
      <c r="B6" s="45" t="s">
        <v>104</v>
      </c>
      <c r="C6" s="35">
        <v>6324</v>
      </c>
      <c r="D6" s="34">
        <v>2000000</v>
      </c>
      <c r="E6" s="41" t="s">
        <v>65</v>
      </c>
      <c r="F6" s="37" t="s">
        <v>112</v>
      </c>
      <c r="G6" s="35" t="s">
        <v>5</v>
      </c>
      <c r="H6" s="35" t="s">
        <v>132</v>
      </c>
      <c r="I6" s="42">
        <v>46120</v>
      </c>
      <c r="J6" s="42">
        <v>46126</v>
      </c>
      <c r="K6" s="43">
        <v>1</v>
      </c>
      <c r="L6" s="42">
        <v>46143</v>
      </c>
      <c r="M6" s="35">
        <v>60</v>
      </c>
      <c r="N6" s="40">
        <f>+L6+M6</f>
        <v>46203</v>
      </c>
    </row>
    <row r="7" spans="1:16" s="49" customFormat="1" ht="34.5" x14ac:dyDescent="0.25">
      <c r="A7" s="35">
        <f>+A6+1</f>
        <v>3</v>
      </c>
      <c r="B7" s="45" t="s">
        <v>104</v>
      </c>
      <c r="C7" s="35">
        <v>6324</v>
      </c>
      <c r="D7" s="34">
        <v>3500000</v>
      </c>
      <c r="E7" s="41" t="s">
        <v>65</v>
      </c>
      <c r="F7" s="37" t="s">
        <v>99</v>
      </c>
      <c r="G7" s="35" t="s">
        <v>13</v>
      </c>
      <c r="H7" s="35" t="s">
        <v>132</v>
      </c>
      <c r="I7" s="42">
        <v>45839</v>
      </c>
      <c r="J7" s="42">
        <v>45844</v>
      </c>
      <c r="K7" s="39">
        <v>1</v>
      </c>
      <c r="L7" s="38">
        <v>46266</v>
      </c>
      <c r="M7" s="44">
        <v>365</v>
      </c>
      <c r="N7" s="40">
        <f t="shared" ref="N7:N8" si="0">+L7+M7</f>
        <v>46631</v>
      </c>
      <c r="P7" s="55"/>
    </row>
    <row r="8" spans="1:16" s="50" customFormat="1" ht="33.65" customHeight="1" x14ac:dyDescent="0.25">
      <c r="A8" s="35">
        <f>+A7+1</f>
        <v>4</v>
      </c>
      <c r="B8" s="45" t="s">
        <v>104</v>
      </c>
      <c r="C8" s="35">
        <v>6324</v>
      </c>
      <c r="D8" s="34">
        <v>2000000</v>
      </c>
      <c r="E8" s="41" t="s">
        <v>65</v>
      </c>
      <c r="F8" s="45" t="s">
        <v>105</v>
      </c>
      <c r="G8" s="35" t="s">
        <v>5</v>
      </c>
      <c r="H8" s="35" t="s">
        <v>132</v>
      </c>
      <c r="I8" s="38">
        <v>46099</v>
      </c>
      <c r="J8" s="38">
        <v>46107</v>
      </c>
      <c r="K8" s="39">
        <v>1</v>
      </c>
      <c r="L8" s="38">
        <v>46113</v>
      </c>
      <c r="M8" s="44">
        <v>60</v>
      </c>
      <c r="N8" s="40">
        <f t="shared" si="0"/>
        <v>46173</v>
      </c>
    </row>
    <row r="9" spans="1:16" s="50" customFormat="1" ht="34.5" x14ac:dyDescent="0.25">
      <c r="A9" s="35">
        <f>+A8+1</f>
        <v>5</v>
      </c>
      <c r="B9" s="45" t="s">
        <v>104</v>
      </c>
      <c r="C9" s="35">
        <v>6324</v>
      </c>
      <c r="D9" s="34">
        <v>10000000</v>
      </c>
      <c r="E9" s="41" t="s">
        <v>65</v>
      </c>
      <c r="F9" s="45" t="s">
        <v>113</v>
      </c>
      <c r="G9" s="44" t="s">
        <v>5</v>
      </c>
      <c r="H9" s="35" t="s">
        <v>132</v>
      </c>
      <c r="I9" s="38">
        <v>46023</v>
      </c>
      <c r="J9" s="38">
        <v>46029</v>
      </c>
      <c r="K9" s="39">
        <v>1</v>
      </c>
      <c r="L9" s="38">
        <v>46042</v>
      </c>
      <c r="M9" s="44">
        <v>365</v>
      </c>
      <c r="N9" s="40">
        <f>+L9+M9-20</f>
        <v>46387</v>
      </c>
    </row>
    <row r="10" spans="1:16" s="50" customFormat="1" ht="23" x14ac:dyDescent="0.25">
      <c r="A10" s="35">
        <f t="shared" ref="A10:A13" si="1">+A9+1</f>
        <v>6</v>
      </c>
      <c r="B10" s="45" t="s">
        <v>104</v>
      </c>
      <c r="C10" s="35">
        <v>6324</v>
      </c>
      <c r="D10" s="34">
        <v>2500000</v>
      </c>
      <c r="E10" s="41" t="s">
        <v>65</v>
      </c>
      <c r="F10" s="45" t="s">
        <v>106</v>
      </c>
      <c r="G10" s="44" t="s">
        <v>5</v>
      </c>
      <c r="H10" s="35" t="s">
        <v>132</v>
      </c>
      <c r="I10" s="38">
        <v>46027</v>
      </c>
      <c r="J10" s="38">
        <v>46034</v>
      </c>
      <c r="K10" s="39">
        <v>1</v>
      </c>
      <c r="L10" s="38">
        <v>46043</v>
      </c>
      <c r="M10" s="44">
        <v>365</v>
      </c>
      <c r="N10" s="40">
        <f>+L10+M10-20</f>
        <v>46388</v>
      </c>
    </row>
    <row r="11" spans="1:16" s="52" customFormat="1" ht="41.25" customHeight="1" x14ac:dyDescent="0.25">
      <c r="A11" s="35">
        <f t="shared" si="1"/>
        <v>7</v>
      </c>
      <c r="B11" s="45" t="s">
        <v>104</v>
      </c>
      <c r="C11" s="35">
        <v>633</v>
      </c>
      <c r="D11" s="34">
        <v>15000000</v>
      </c>
      <c r="E11" s="36" t="s">
        <v>39</v>
      </c>
      <c r="F11" s="45" t="s">
        <v>133</v>
      </c>
      <c r="G11" s="44" t="s">
        <v>5</v>
      </c>
      <c r="H11" s="35" t="s">
        <v>132</v>
      </c>
      <c r="I11" s="38">
        <v>46153</v>
      </c>
      <c r="J11" s="38">
        <v>46157</v>
      </c>
      <c r="K11" s="39">
        <v>1</v>
      </c>
      <c r="L11" s="38">
        <v>46174</v>
      </c>
      <c r="M11" s="44">
        <v>15</v>
      </c>
      <c r="N11" s="40">
        <f>+L11+M11</f>
        <v>46189</v>
      </c>
    </row>
    <row r="12" spans="1:16" s="49" customFormat="1" ht="46" x14ac:dyDescent="0.25">
      <c r="A12" s="35">
        <f t="shared" si="1"/>
        <v>8</v>
      </c>
      <c r="B12" s="45" t="s">
        <v>104</v>
      </c>
      <c r="C12" s="35">
        <v>633</v>
      </c>
      <c r="D12" s="34">
        <v>7000000</v>
      </c>
      <c r="E12" s="36" t="s">
        <v>39</v>
      </c>
      <c r="F12" s="45" t="s">
        <v>102</v>
      </c>
      <c r="G12" s="44" t="s">
        <v>5</v>
      </c>
      <c r="H12" s="35" t="s">
        <v>132</v>
      </c>
      <c r="I12" s="38">
        <v>46147</v>
      </c>
      <c r="J12" s="38">
        <v>46154</v>
      </c>
      <c r="K12" s="44">
        <v>1</v>
      </c>
      <c r="L12" s="38">
        <v>46175</v>
      </c>
      <c r="M12" s="44">
        <v>10</v>
      </c>
      <c r="N12" s="40">
        <f>+L12+M12</f>
        <v>46185</v>
      </c>
    </row>
    <row r="13" spans="1:16" s="49" customFormat="1" ht="34.5" x14ac:dyDescent="0.25">
      <c r="A13" s="35">
        <f t="shared" si="1"/>
        <v>9</v>
      </c>
      <c r="B13" s="45" t="s">
        <v>104</v>
      </c>
      <c r="C13" s="35">
        <v>6381</v>
      </c>
      <c r="D13" s="34">
        <v>2000000</v>
      </c>
      <c r="E13" s="41" t="s">
        <v>43</v>
      </c>
      <c r="F13" s="36" t="s">
        <v>114</v>
      </c>
      <c r="G13" s="44" t="s">
        <v>5</v>
      </c>
      <c r="H13" s="35" t="s">
        <v>132</v>
      </c>
      <c r="I13" s="38">
        <v>46086</v>
      </c>
      <c r="J13" s="38">
        <v>46092</v>
      </c>
      <c r="K13" s="39">
        <v>1</v>
      </c>
      <c r="L13" s="38">
        <v>46113</v>
      </c>
      <c r="M13" s="44">
        <v>60</v>
      </c>
      <c r="N13" s="40">
        <f>+L13+M13</f>
        <v>46173</v>
      </c>
    </row>
    <row r="14" spans="1:16" s="49" customFormat="1" ht="12.65" customHeight="1" x14ac:dyDescent="0.25">
      <c r="A14" s="118" t="s">
        <v>6</v>
      </c>
      <c r="B14" s="118"/>
      <c r="C14" s="118"/>
      <c r="D14" s="53">
        <f>SUM(D5:D13)</f>
        <v>47500000</v>
      </c>
      <c r="E14" s="54"/>
      <c r="F14" s="54"/>
      <c r="G14" s="115"/>
      <c r="H14" s="115"/>
      <c r="I14" s="115"/>
      <c r="J14" s="115"/>
      <c r="K14" s="115"/>
      <c r="L14" s="115"/>
      <c r="M14" s="115"/>
      <c r="N14" s="115"/>
    </row>
    <row r="15" spans="1:16" s="49" customFormat="1" ht="18.649999999999999" customHeight="1" x14ac:dyDescent="0.25">
      <c r="A15" s="114" t="s">
        <v>7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6" s="49" customFormat="1" ht="61.5" customHeight="1" x14ac:dyDescent="0.25">
      <c r="A16" s="54">
        <f>+A13+1</f>
        <v>10</v>
      </c>
      <c r="B16" s="45" t="s">
        <v>104</v>
      </c>
      <c r="C16" s="35">
        <v>235</v>
      </c>
      <c r="D16" s="34">
        <v>5000000</v>
      </c>
      <c r="E16" s="36" t="s">
        <v>82</v>
      </c>
      <c r="F16" s="45" t="s">
        <v>115</v>
      </c>
      <c r="G16" s="35" t="s">
        <v>89</v>
      </c>
      <c r="H16" s="35" t="s">
        <v>132</v>
      </c>
      <c r="I16" s="42">
        <v>46063</v>
      </c>
      <c r="J16" s="42">
        <v>46067</v>
      </c>
      <c r="K16" s="35">
        <v>1</v>
      </c>
      <c r="L16" s="42">
        <v>46091</v>
      </c>
      <c r="M16" s="43">
        <v>240</v>
      </c>
      <c r="N16" s="40">
        <f>+L16+M16</f>
        <v>46331</v>
      </c>
    </row>
    <row r="17" spans="1:15" s="49" customFormat="1" ht="23" x14ac:dyDescent="0.25">
      <c r="A17" s="54">
        <f t="shared" ref="A17:A23" si="2">+A16+1</f>
        <v>11</v>
      </c>
      <c r="B17" s="45" t="s">
        <v>104</v>
      </c>
      <c r="C17" s="35">
        <v>6041</v>
      </c>
      <c r="D17" s="34">
        <v>5500000</v>
      </c>
      <c r="E17" s="36" t="s">
        <v>21</v>
      </c>
      <c r="F17" s="45" t="s">
        <v>90</v>
      </c>
      <c r="G17" s="35" t="s">
        <v>89</v>
      </c>
      <c r="H17" s="35" t="s">
        <v>132</v>
      </c>
      <c r="I17" s="48">
        <v>46058</v>
      </c>
      <c r="J17" s="48">
        <v>46063</v>
      </c>
      <c r="K17" s="35">
        <v>1</v>
      </c>
      <c r="L17" s="48">
        <v>46086</v>
      </c>
      <c r="M17" s="35">
        <v>60</v>
      </c>
      <c r="N17" s="40">
        <f>+L17+M17</f>
        <v>46146</v>
      </c>
    </row>
    <row r="18" spans="1:15" s="49" customFormat="1" ht="34.5" x14ac:dyDescent="0.25">
      <c r="A18" s="54">
        <f t="shared" si="2"/>
        <v>12</v>
      </c>
      <c r="B18" s="45" t="s">
        <v>104</v>
      </c>
      <c r="C18" s="35" t="s">
        <v>62</v>
      </c>
      <c r="D18" s="34">
        <v>15000000</v>
      </c>
      <c r="E18" s="36" t="s">
        <v>8</v>
      </c>
      <c r="F18" s="45" t="s">
        <v>9</v>
      </c>
      <c r="G18" s="35" t="s">
        <v>35</v>
      </c>
      <c r="H18" s="35" t="s">
        <v>132</v>
      </c>
      <c r="I18" s="42">
        <v>46037</v>
      </c>
      <c r="J18" s="42">
        <v>46044</v>
      </c>
      <c r="K18" s="35">
        <v>1</v>
      </c>
      <c r="L18" s="42">
        <v>45693</v>
      </c>
      <c r="M18" s="44">
        <v>300</v>
      </c>
      <c r="N18" s="40">
        <f>+L18+M18</f>
        <v>45993</v>
      </c>
    </row>
    <row r="19" spans="1:15" s="49" customFormat="1" ht="15" customHeight="1" x14ac:dyDescent="0.25">
      <c r="A19" s="120">
        <f t="shared" si="2"/>
        <v>13</v>
      </c>
      <c r="B19" s="109" t="s">
        <v>104</v>
      </c>
      <c r="C19" s="109" t="s">
        <v>142</v>
      </c>
      <c r="D19" s="111">
        <v>4600000</v>
      </c>
      <c r="E19" s="109" t="s">
        <v>143</v>
      </c>
      <c r="F19" s="109" t="s">
        <v>144</v>
      </c>
      <c r="G19" s="116" t="s">
        <v>91</v>
      </c>
      <c r="H19" s="116" t="s">
        <v>132</v>
      </c>
      <c r="I19" s="123">
        <v>45693</v>
      </c>
      <c r="J19" s="123">
        <v>45700</v>
      </c>
      <c r="K19" s="116">
        <v>1</v>
      </c>
      <c r="L19" s="123">
        <v>45356</v>
      </c>
      <c r="M19" s="116">
        <v>240</v>
      </c>
      <c r="N19" s="117">
        <f>+L19+M19</f>
        <v>45596</v>
      </c>
      <c r="O19" s="122"/>
    </row>
    <row r="20" spans="1:15" s="49" customFormat="1" ht="49.5" customHeight="1" x14ac:dyDescent="0.25">
      <c r="A20" s="121"/>
      <c r="B20" s="110"/>
      <c r="C20" s="110"/>
      <c r="D20" s="112"/>
      <c r="E20" s="110"/>
      <c r="F20" s="110"/>
      <c r="G20" s="116"/>
      <c r="H20" s="116"/>
      <c r="I20" s="123"/>
      <c r="J20" s="123"/>
      <c r="K20" s="116"/>
      <c r="L20" s="123"/>
      <c r="M20" s="116"/>
      <c r="N20" s="117"/>
      <c r="O20" s="122"/>
    </row>
    <row r="21" spans="1:15" s="49" customFormat="1" ht="57.5" x14ac:dyDescent="0.25">
      <c r="A21" s="54">
        <f>+A19+1</f>
        <v>14</v>
      </c>
      <c r="B21" s="45" t="s">
        <v>104</v>
      </c>
      <c r="C21" s="35">
        <v>6242</v>
      </c>
      <c r="D21" s="34">
        <v>1250000</v>
      </c>
      <c r="E21" s="36" t="s">
        <v>64</v>
      </c>
      <c r="F21" s="36" t="s">
        <v>94</v>
      </c>
      <c r="G21" s="35" t="s">
        <v>91</v>
      </c>
      <c r="H21" s="35" t="s">
        <v>132</v>
      </c>
      <c r="I21" s="48">
        <v>46086</v>
      </c>
      <c r="J21" s="48">
        <v>46091</v>
      </c>
      <c r="K21" s="35">
        <v>1</v>
      </c>
      <c r="L21" s="48">
        <v>46113</v>
      </c>
      <c r="M21" s="43">
        <v>240</v>
      </c>
      <c r="N21" s="40">
        <f>+L21+M21</f>
        <v>46353</v>
      </c>
    </row>
    <row r="22" spans="1:15" s="49" customFormat="1" ht="51" customHeight="1" x14ac:dyDescent="0.25">
      <c r="A22" s="54">
        <f t="shared" si="2"/>
        <v>15</v>
      </c>
      <c r="B22" s="45" t="s">
        <v>141</v>
      </c>
      <c r="C22" s="35">
        <v>6243</v>
      </c>
      <c r="D22" s="34">
        <v>2400000</v>
      </c>
      <c r="E22" s="36" t="s">
        <v>12</v>
      </c>
      <c r="F22" s="36" t="s">
        <v>93</v>
      </c>
      <c r="G22" s="35" t="s">
        <v>91</v>
      </c>
      <c r="H22" s="35" t="s">
        <v>132</v>
      </c>
      <c r="I22" s="48">
        <v>46091</v>
      </c>
      <c r="J22" s="48">
        <v>46095</v>
      </c>
      <c r="K22" s="35">
        <v>1</v>
      </c>
      <c r="L22" s="48">
        <v>46113</v>
      </c>
      <c r="M22" s="43">
        <v>240</v>
      </c>
      <c r="N22" s="40">
        <f>+L22+M22</f>
        <v>46353</v>
      </c>
    </row>
    <row r="23" spans="1:15" s="49" customFormat="1" ht="46" x14ac:dyDescent="0.25">
      <c r="A23" s="54">
        <f t="shared" si="2"/>
        <v>16</v>
      </c>
      <c r="B23" s="45" t="s">
        <v>104</v>
      </c>
      <c r="C23" s="35">
        <v>62432</v>
      </c>
      <c r="D23" s="34">
        <v>8000000</v>
      </c>
      <c r="E23" s="36" t="s">
        <v>44</v>
      </c>
      <c r="F23" s="45" t="s">
        <v>84</v>
      </c>
      <c r="G23" s="35" t="s">
        <v>34</v>
      </c>
      <c r="H23" s="35" t="s">
        <v>132</v>
      </c>
      <c r="I23" s="48">
        <v>46097</v>
      </c>
      <c r="J23" s="48">
        <v>46104</v>
      </c>
      <c r="K23" s="35">
        <v>1</v>
      </c>
      <c r="L23" s="48">
        <v>46113</v>
      </c>
      <c r="M23" s="43">
        <v>90</v>
      </c>
      <c r="N23" s="40">
        <f>+L23+M23</f>
        <v>46203</v>
      </c>
    </row>
    <row r="24" spans="1:15" s="49" customFormat="1" ht="46" x14ac:dyDescent="0.25">
      <c r="A24" s="54">
        <f t="shared" ref="A24:A30" si="3">+A23+1</f>
        <v>17</v>
      </c>
      <c r="B24" s="45" t="s">
        <v>104</v>
      </c>
      <c r="C24" s="35">
        <v>62481</v>
      </c>
      <c r="D24" s="34">
        <f>4000000+1000000</f>
        <v>5000000</v>
      </c>
      <c r="E24" s="36" t="s">
        <v>11</v>
      </c>
      <c r="F24" s="45" t="s">
        <v>92</v>
      </c>
      <c r="G24" s="35" t="s">
        <v>91</v>
      </c>
      <c r="H24" s="35" t="s">
        <v>132</v>
      </c>
      <c r="I24" s="42">
        <v>46032</v>
      </c>
      <c r="J24" s="42">
        <v>46039</v>
      </c>
      <c r="K24" s="35">
        <v>1</v>
      </c>
      <c r="L24" s="48">
        <v>46054</v>
      </c>
      <c r="M24" s="39">
        <v>330</v>
      </c>
      <c r="N24" s="40">
        <f t="shared" ref="N24:N28" si="4">+L24+M24</f>
        <v>46384</v>
      </c>
    </row>
    <row r="25" spans="1:15" s="49" customFormat="1" ht="30" customHeight="1" x14ac:dyDescent="0.25">
      <c r="A25" s="54">
        <f t="shared" si="3"/>
        <v>18</v>
      </c>
      <c r="B25" s="45" t="s">
        <v>104</v>
      </c>
      <c r="C25" s="35">
        <v>6251</v>
      </c>
      <c r="D25" s="34">
        <v>800000</v>
      </c>
      <c r="E25" s="36" t="s">
        <v>37</v>
      </c>
      <c r="F25" s="45" t="s">
        <v>32</v>
      </c>
      <c r="G25" s="35" t="s">
        <v>13</v>
      </c>
      <c r="H25" s="35" t="s">
        <v>132</v>
      </c>
      <c r="I25" s="42">
        <v>45936</v>
      </c>
      <c r="J25" s="42">
        <v>45940</v>
      </c>
      <c r="K25" s="35">
        <v>1</v>
      </c>
      <c r="L25" s="48">
        <v>45962</v>
      </c>
      <c r="M25" s="35">
        <v>365</v>
      </c>
      <c r="N25" s="40">
        <f t="shared" si="4"/>
        <v>46327</v>
      </c>
    </row>
    <row r="26" spans="1:15" s="49" customFormat="1" ht="28.5" customHeight="1" x14ac:dyDescent="0.25">
      <c r="A26" s="54">
        <f t="shared" si="3"/>
        <v>19</v>
      </c>
      <c r="B26" s="45" t="s">
        <v>104</v>
      </c>
      <c r="C26" s="35">
        <v>6252</v>
      </c>
      <c r="D26" s="34">
        <v>1200000</v>
      </c>
      <c r="E26" s="36" t="s">
        <v>14</v>
      </c>
      <c r="F26" s="45" t="s">
        <v>14</v>
      </c>
      <c r="G26" s="35" t="s">
        <v>13</v>
      </c>
      <c r="H26" s="35" t="s">
        <v>132</v>
      </c>
      <c r="I26" s="42">
        <v>46218</v>
      </c>
      <c r="J26" s="42">
        <v>46221</v>
      </c>
      <c r="K26" s="35">
        <v>1</v>
      </c>
      <c r="L26" s="48">
        <v>46235</v>
      </c>
      <c r="M26" s="35">
        <v>365</v>
      </c>
      <c r="N26" s="40">
        <f t="shared" si="4"/>
        <v>46600</v>
      </c>
    </row>
    <row r="27" spans="1:15" s="49" customFormat="1" ht="23" x14ac:dyDescent="0.25">
      <c r="A27" s="54">
        <f t="shared" si="3"/>
        <v>20</v>
      </c>
      <c r="B27" s="45" t="s">
        <v>104</v>
      </c>
      <c r="C27" s="43">
        <v>6258</v>
      </c>
      <c r="D27" s="34">
        <v>18000000</v>
      </c>
      <c r="E27" s="36" t="s">
        <v>80</v>
      </c>
      <c r="F27" s="36" t="s">
        <v>80</v>
      </c>
      <c r="G27" s="35" t="s">
        <v>13</v>
      </c>
      <c r="H27" s="35" t="s">
        <v>132</v>
      </c>
      <c r="I27" s="42">
        <v>46218</v>
      </c>
      <c r="J27" s="42">
        <v>46222</v>
      </c>
      <c r="K27" s="35">
        <v>1</v>
      </c>
      <c r="L27" s="48">
        <v>46235</v>
      </c>
      <c r="M27" s="35">
        <v>365</v>
      </c>
      <c r="N27" s="40">
        <f t="shared" si="4"/>
        <v>46600</v>
      </c>
    </row>
    <row r="28" spans="1:15" s="49" customFormat="1" ht="46" x14ac:dyDescent="0.25">
      <c r="A28" s="54">
        <f t="shared" si="3"/>
        <v>21</v>
      </c>
      <c r="B28" s="45" t="s">
        <v>104</v>
      </c>
      <c r="C28" s="43">
        <v>6278</v>
      </c>
      <c r="D28" s="34">
        <v>4000000</v>
      </c>
      <c r="E28" s="36" t="s">
        <v>81</v>
      </c>
      <c r="F28" s="45" t="s">
        <v>87</v>
      </c>
      <c r="G28" s="35" t="s">
        <v>13</v>
      </c>
      <c r="H28" s="35" t="s">
        <v>132</v>
      </c>
      <c r="I28" s="42">
        <v>46249</v>
      </c>
      <c r="J28" s="42">
        <v>46254</v>
      </c>
      <c r="K28" s="35">
        <v>1</v>
      </c>
      <c r="L28" s="48">
        <v>46266</v>
      </c>
      <c r="M28" s="35">
        <v>120</v>
      </c>
      <c r="N28" s="40">
        <f t="shared" si="4"/>
        <v>46386</v>
      </c>
    </row>
    <row r="29" spans="1:15" s="49" customFormat="1" ht="46" x14ac:dyDescent="0.25">
      <c r="A29" s="54">
        <f t="shared" si="3"/>
        <v>22</v>
      </c>
      <c r="B29" s="45" t="s">
        <v>104</v>
      </c>
      <c r="C29" s="43">
        <v>6278</v>
      </c>
      <c r="D29" s="34">
        <v>10000000</v>
      </c>
      <c r="E29" s="36" t="s">
        <v>81</v>
      </c>
      <c r="F29" s="45" t="s">
        <v>134</v>
      </c>
      <c r="G29" s="35" t="s">
        <v>10</v>
      </c>
      <c r="H29" s="35" t="s">
        <v>132</v>
      </c>
      <c r="I29" s="42">
        <v>46244</v>
      </c>
      <c r="J29" s="42">
        <v>46250</v>
      </c>
      <c r="K29" s="35">
        <v>1</v>
      </c>
      <c r="L29" s="48">
        <v>46266</v>
      </c>
      <c r="M29" s="35">
        <v>210</v>
      </c>
      <c r="N29" s="40">
        <f>+L29+M29</f>
        <v>46476</v>
      </c>
    </row>
    <row r="30" spans="1:15" s="49" customFormat="1" ht="34.5" x14ac:dyDescent="0.25">
      <c r="A30" s="54">
        <f t="shared" si="3"/>
        <v>23</v>
      </c>
      <c r="B30" s="45" t="s">
        <v>104</v>
      </c>
      <c r="C30" s="43">
        <v>63712</v>
      </c>
      <c r="D30" s="34">
        <v>3000000</v>
      </c>
      <c r="E30" s="36" t="s">
        <v>67</v>
      </c>
      <c r="F30" s="45" t="s">
        <v>100</v>
      </c>
      <c r="G30" s="35" t="s">
        <v>89</v>
      </c>
      <c r="H30" s="35" t="s">
        <v>132</v>
      </c>
      <c r="I30" s="42">
        <v>46013</v>
      </c>
      <c r="J30" s="42">
        <v>46020</v>
      </c>
      <c r="K30" s="35">
        <v>1</v>
      </c>
      <c r="L30" s="42">
        <v>46023</v>
      </c>
      <c r="M30" s="43">
        <v>365</v>
      </c>
      <c r="N30" s="40">
        <f>+L30+M30</f>
        <v>46388</v>
      </c>
    </row>
    <row r="31" spans="1:15" s="49" customFormat="1" ht="34.5" x14ac:dyDescent="0.25">
      <c r="A31" s="54">
        <f>+A30+1</f>
        <v>24</v>
      </c>
      <c r="B31" s="45" t="s">
        <v>104</v>
      </c>
      <c r="C31" s="43">
        <v>6372</v>
      </c>
      <c r="D31" s="34">
        <v>4000000</v>
      </c>
      <c r="E31" s="36" t="s">
        <v>15</v>
      </c>
      <c r="F31" s="45" t="s">
        <v>135</v>
      </c>
      <c r="G31" s="35" t="s">
        <v>89</v>
      </c>
      <c r="H31" s="35" t="s">
        <v>132</v>
      </c>
      <c r="I31" s="42">
        <v>46014</v>
      </c>
      <c r="J31" s="42">
        <v>46017</v>
      </c>
      <c r="K31" s="35">
        <v>1</v>
      </c>
      <c r="L31" s="42">
        <v>46023</v>
      </c>
      <c r="M31" s="43">
        <v>365</v>
      </c>
      <c r="N31" s="40">
        <f>+L31+M31-1</f>
        <v>46387</v>
      </c>
    </row>
    <row r="32" spans="1:15" s="49" customFormat="1" ht="34.5" x14ac:dyDescent="0.25">
      <c r="A32" s="54">
        <f>+A31+1</f>
        <v>25</v>
      </c>
      <c r="B32" s="45" t="s">
        <v>104</v>
      </c>
      <c r="C32" s="43">
        <v>6383</v>
      </c>
      <c r="D32" s="34">
        <v>2500000</v>
      </c>
      <c r="E32" s="36" t="s">
        <v>66</v>
      </c>
      <c r="F32" s="45" t="s">
        <v>95</v>
      </c>
      <c r="G32" s="35" t="s">
        <v>89</v>
      </c>
      <c r="H32" s="35" t="s">
        <v>132</v>
      </c>
      <c r="I32" s="42">
        <v>46035</v>
      </c>
      <c r="J32" s="42">
        <v>46038</v>
      </c>
      <c r="K32" s="35">
        <v>1</v>
      </c>
      <c r="L32" s="42">
        <v>46058</v>
      </c>
      <c r="M32" s="43">
        <v>300</v>
      </c>
      <c r="N32" s="40">
        <f>+L32+M32</f>
        <v>46358</v>
      </c>
    </row>
    <row r="33" spans="1:20" s="49" customFormat="1" ht="15" customHeight="1" x14ac:dyDescent="0.25">
      <c r="A33" s="118" t="s">
        <v>16</v>
      </c>
      <c r="B33" s="118"/>
      <c r="C33" s="118"/>
      <c r="D33" s="53">
        <f>SUM(D16:D32)</f>
        <v>90250000</v>
      </c>
      <c r="E33" s="54"/>
      <c r="F33" s="54"/>
      <c r="G33" s="115"/>
      <c r="H33" s="115"/>
      <c r="I33" s="115"/>
      <c r="J33" s="115"/>
      <c r="K33" s="115"/>
      <c r="L33" s="115"/>
      <c r="M33" s="115"/>
      <c r="N33" s="115"/>
      <c r="T33" s="51"/>
    </row>
    <row r="34" spans="1:20" s="49" customFormat="1" ht="14.5" customHeight="1" x14ac:dyDescent="0.25">
      <c r="A34" s="114" t="s">
        <v>17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  <row r="35" spans="1:20" s="49" customFormat="1" ht="50.25" customHeight="1" x14ac:dyDescent="0.25">
      <c r="A35" s="54">
        <f>+A32+1</f>
        <v>26</v>
      </c>
      <c r="B35" s="45" t="s">
        <v>104</v>
      </c>
      <c r="C35" s="54" t="s">
        <v>103</v>
      </c>
      <c r="D35" s="34">
        <v>17000000</v>
      </c>
      <c r="E35" s="36" t="s">
        <v>79</v>
      </c>
      <c r="F35" s="36" t="s">
        <v>116</v>
      </c>
      <c r="G35" s="35" t="s">
        <v>10</v>
      </c>
      <c r="H35" s="35" t="s">
        <v>132</v>
      </c>
      <c r="I35" s="42">
        <v>46147</v>
      </c>
      <c r="J35" s="42">
        <v>46153</v>
      </c>
      <c r="K35" s="35">
        <v>1</v>
      </c>
      <c r="L35" s="42">
        <v>46174</v>
      </c>
      <c r="M35" s="43">
        <v>90</v>
      </c>
      <c r="N35" s="40">
        <f>+L35+M35</f>
        <v>46264</v>
      </c>
    </row>
    <row r="36" spans="1:20" s="49" customFormat="1" ht="46" x14ac:dyDescent="0.25">
      <c r="A36" s="35">
        <f>+A35+1</f>
        <v>27</v>
      </c>
      <c r="B36" s="45" t="s">
        <v>104</v>
      </c>
      <c r="C36" s="35" t="s">
        <v>88</v>
      </c>
      <c r="D36" s="34">
        <v>4000000</v>
      </c>
      <c r="E36" s="36" t="s">
        <v>79</v>
      </c>
      <c r="F36" s="45" t="s">
        <v>110</v>
      </c>
      <c r="G36" s="35" t="s">
        <v>34</v>
      </c>
      <c r="H36" s="35" t="s">
        <v>132</v>
      </c>
      <c r="I36" s="42">
        <v>46098</v>
      </c>
      <c r="J36" s="42">
        <v>46101</v>
      </c>
      <c r="K36" s="35">
        <v>1</v>
      </c>
      <c r="L36" s="42">
        <v>46113</v>
      </c>
      <c r="M36" s="35">
        <v>240</v>
      </c>
      <c r="N36" s="40">
        <f>+L36+M36</f>
        <v>46353</v>
      </c>
    </row>
    <row r="37" spans="1:20" s="49" customFormat="1" ht="13" customHeight="1" x14ac:dyDescent="0.25">
      <c r="A37" s="118" t="s">
        <v>19</v>
      </c>
      <c r="B37" s="118"/>
      <c r="C37" s="118"/>
      <c r="D37" s="53">
        <f>+D35+D36</f>
        <v>21000000</v>
      </c>
      <c r="E37" s="54"/>
      <c r="F37" s="54"/>
      <c r="G37" s="115"/>
      <c r="H37" s="115"/>
      <c r="I37" s="115"/>
      <c r="J37" s="115"/>
      <c r="K37" s="115"/>
      <c r="L37" s="115"/>
      <c r="M37" s="115"/>
      <c r="N37" s="115"/>
    </row>
    <row r="38" spans="1:20" s="49" customFormat="1" ht="11.15" customHeight="1" x14ac:dyDescent="0.25">
      <c r="A38" s="114" t="s">
        <v>20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</row>
    <row r="39" spans="1:20" s="49" customFormat="1" ht="34.5" x14ac:dyDescent="0.25">
      <c r="A39" s="35">
        <f>+A36+1</f>
        <v>28</v>
      </c>
      <c r="B39" s="45" t="s">
        <v>104</v>
      </c>
      <c r="C39" s="35">
        <v>2441</v>
      </c>
      <c r="D39" s="34">
        <v>12500000</v>
      </c>
      <c r="E39" s="36" t="s">
        <v>83</v>
      </c>
      <c r="F39" s="45" t="s">
        <v>85</v>
      </c>
      <c r="G39" s="35" t="s">
        <v>10</v>
      </c>
      <c r="H39" s="35" t="s">
        <v>132</v>
      </c>
      <c r="I39" s="42">
        <v>46125</v>
      </c>
      <c r="J39" s="42">
        <v>46132</v>
      </c>
      <c r="K39" s="35">
        <v>1</v>
      </c>
      <c r="L39" s="42">
        <v>46143</v>
      </c>
      <c r="M39" s="35">
        <v>30</v>
      </c>
      <c r="N39" s="40">
        <f>+L39+M39</f>
        <v>46173</v>
      </c>
    </row>
    <row r="40" spans="1:20" s="49" customFormat="1" ht="34.5" x14ac:dyDescent="0.25">
      <c r="A40" s="35">
        <f>+A39+1</f>
        <v>29</v>
      </c>
      <c r="B40" s="45" t="s">
        <v>104</v>
      </c>
      <c r="C40" s="35">
        <v>2442</v>
      </c>
      <c r="D40" s="34">
        <f>13700000-6000000</f>
        <v>7700000</v>
      </c>
      <c r="E40" s="36" t="s">
        <v>38</v>
      </c>
      <c r="F40" s="45" t="s">
        <v>108</v>
      </c>
      <c r="G40" s="35" t="s">
        <v>10</v>
      </c>
      <c r="H40" s="35" t="s">
        <v>132</v>
      </c>
      <c r="I40" s="42">
        <v>46113</v>
      </c>
      <c r="J40" s="42">
        <v>46116</v>
      </c>
      <c r="K40" s="35">
        <v>1</v>
      </c>
      <c r="L40" s="48">
        <v>46147</v>
      </c>
      <c r="M40" s="35">
        <v>60</v>
      </c>
      <c r="N40" s="40">
        <f>+L40+M40</f>
        <v>46207</v>
      </c>
      <c r="Q40" s="51"/>
    </row>
    <row r="41" spans="1:20" ht="16" customHeight="1" x14ac:dyDescent="0.25">
      <c r="A41" s="128" t="s">
        <v>22</v>
      </c>
      <c r="B41" s="128"/>
      <c r="C41" s="128"/>
      <c r="D41" s="46">
        <f>SUM(D39:D40)</f>
        <v>20200000</v>
      </c>
      <c r="E41" s="128"/>
      <c r="F41" s="128"/>
      <c r="G41" s="128"/>
      <c r="H41" s="128"/>
      <c r="I41" s="128"/>
      <c r="J41" s="128"/>
      <c r="K41" s="128"/>
      <c r="L41" s="128"/>
      <c r="M41" s="128"/>
      <c r="N41" s="128"/>
    </row>
    <row r="42" spans="1:20" ht="0.75" customHeight="1" x14ac:dyDescent="0.25">
      <c r="A42" s="57"/>
      <c r="B42" s="58"/>
      <c r="C42" s="58"/>
      <c r="D42" s="46">
        <f t="shared" ref="D42" si="5">SUM(D40:D41)</f>
        <v>27900000</v>
      </c>
      <c r="E42" s="47"/>
      <c r="F42" s="56"/>
      <c r="G42" s="59"/>
      <c r="H42" s="60"/>
      <c r="I42" s="60"/>
      <c r="J42" s="60"/>
      <c r="K42" s="60"/>
      <c r="L42" s="60"/>
      <c r="M42" s="60"/>
      <c r="N42" s="61"/>
    </row>
    <row r="43" spans="1:20" ht="18" customHeight="1" x14ac:dyDescent="0.25">
      <c r="A43" s="125" t="s">
        <v>129</v>
      </c>
      <c r="B43" s="126"/>
      <c r="C43" s="127"/>
      <c r="D43" s="46">
        <f>+D14+D33+D37+D41</f>
        <v>178950000</v>
      </c>
      <c r="E43" s="129"/>
      <c r="F43" s="130"/>
      <c r="G43" s="130"/>
      <c r="H43" s="130"/>
      <c r="I43" s="130"/>
      <c r="J43" s="130"/>
      <c r="K43" s="130"/>
      <c r="L43" s="130"/>
      <c r="M43" s="130"/>
      <c r="N43" s="131"/>
    </row>
    <row r="44" spans="1:20" ht="18.75" customHeight="1" x14ac:dyDescent="0.25">
      <c r="A44" s="125" t="s">
        <v>130</v>
      </c>
      <c r="B44" s="126"/>
      <c r="C44" s="127"/>
      <c r="D44" s="46">
        <v>29</v>
      </c>
      <c r="E44" s="129"/>
      <c r="F44" s="130"/>
      <c r="G44" s="130"/>
      <c r="H44" s="130"/>
      <c r="I44" s="130"/>
      <c r="J44" s="130"/>
      <c r="K44" s="130"/>
      <c r="L44" s="130"/>
      <c r="M44" s="130"/>
      <c r="N44" s="131"/>
    </row>
    <row r="45" spans="1:20" ht="14.5" customHeight="1" x14ac:dyDescent="0.25">
      <c r="A45" s="125" t="s">
        <v>131</v>
      </c>
      <c r="B45" s="126"/>
      <c r="C45" s="127"/>
      <c r="D45" s="46">
        <v>29</v>
      </c>
      <c r="E45" s="129"/>
      <c r="F45" s="130"/>
      <c r="G45" s="130"/>
      <c r="H45" s="130"/>
      <c r="I45" s="130"/>
      <c r="J45" s="130"/>
      <c r="K45" s="130"/>
      <c r="L45" s="130"/>
      <c r="M45" s="130"/>
      <c r="N45" s="131"/>
    </row>
    <row r="46" spans="1:20" ht="14.5" customHeight="1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20" s="26" customFormat="1" ht="16.5" customHeight="1" x14ac:dyDescent="0.35">
      <c r="A47" s="23" t="s">
        <v>24</v>
      </c>
      <c r="B47" s="23"/>
      <c r="C47" s="23"/>
      <c r="D47" s="23"/>
      <c r="E47" s="24"/>
      <c r="F47" s="24"/>
      <c r="G47" s="25"/>
      <c r="H47" s="25"/>
      <c r="I47" s="25"/>
      <c r="J47" s="25"/>
      <c r="K47" s="25"/>
      <c r="L47" s="25"/>
      <c r="M47" s="25"/>
      <c r="N47" s="31"/>
    </row>
    <row r="48" spans="1:20" s="26" customFormat="1" hidden="1" x14ac:dyDescent="0.35">
      <c r="A48" s="27"/>
      <c r="C48" s="27"/>
      <c r="D48" s="27"/>
      <c r="E48" s="28"/>
      <c r="F48" s="28"/>
      <c r="G48" s="27"/>
      <c r="H48" s="27"/>
      <c r="L48" s="27"/>
      <c r="M48" s="27"/>
      <c r="N48" s="29"/>
    </row>
    <row r="49" spans="1:15" s="26" customFormat="1" ht="12.75" customHeight="1" x14ac:dyDescent="0.35">
      <c r="A49" s="27"/>
      <c r="B49" s="26" t="s">
        <v>41</v>
      </c>
      <c r="C49" s="27"/>
      <c r="D49" s="27"/>
      <c r="E49" s="28"/>
      <c r="F49" s="28"/>
      <c r="G49" s="27"/>
      <c r="H49" s="27"/>
      <c r="L49" s="27"/>
      <c r="M49" s="27"/>
      <c r="N49" s="29"/>
    </row>
    <row r="50" spans="1:15" s="26" customFormat="1" ht="12.75" customHeight="1" x14ac:dyDescent="0.35">
      <c r="A50" s="27"/>
      <c r="B50" s="26" t="s">
        <v>25</v>
      </c>
      <c r="C50" s="27"/>
      <c r="D50" s="27"/>
      <c r="E50" s="28"/>
      <c r="F50" s="28"/>
      <c r="G50" s="27"/>
      <c r="H50" s="27"/>
      <c r="L50" s="27"/>
      <c r="M50" s="27"/>
      <c r="N50" s="29"/>
    </row>
    <row r="51" spans="1:15" s="26" customFormat="1" ht="9" customHeight="1" x14ac:dyDescent="0.35">
      <c r="A51" s="27"/>
      <c r="B51" s="26" t="s">
        <v>26</v>
      </c>
      <c r="C51" s="27"/>
      <c r="D51" s="27"/>
      <c r="E51" s="28"/>
      <c r="F51" s="28"/>
      <c r="G51" s="27"/>
      <c r="H51" s="27"/>
      <c r="L51" s="27"/>
      <c r="M51" s="27"/>
      <c r="N51" s="29"/>
    </row>
    <row r="52" spans="1:15" s="26" customFormat="1" ht="11.25" customHeight="1" x14ac:dyDescent="0.35">
      <c r="A52" s="27"/>
      <c r="B52" s="26" t="s">
        <v>27</v>
      </c>
      <c r="C52" s="27"/>
      <c r="D52" s="27"/>
      <c r="E52" s="28"/>
      <c r="F52" s="28"/>
      <c r="G52" s="27"/>
      <c r="H52" s="27"/>
      <c r="L52" s="27"/>
      <c r="M52" s="27"/>
      <c r="N52" s="29"/>
    </row>
    <row r="53" spans="1:15" s="26" customFormat="1" ht="10.5" customHeight="1" x14ac:dyDescent="0.35">
      <c r="A53" s="27"/>
      <c r="B53" s="26" t="s">
        <v>28</v>
      </c>
      <c r="C53" s="27"/>
      <c r="D53" s="27"/>
      <c r="E53" s="28"/>
      <c r="F53" s="28"/>
      <c r="G53" s="27"/>
      <c r="H53" s="27"/>
      <c r="L53" s="27"/>
      <c r="M53" s="27"/>
      <c r="N53" s="29"/>
    </row>
    <row r="54" spans="1:15" s="26" customFormat="1" hidden="1" x14ac:dyDescent="0.35">
      <c r="A54" s="27"/>
      <c r="C54" s="27"/>
      <c r="D54" s="27"/>
      <c r="E54" s="28"/>
      <c r="F54" s="28"/>
      <c r="G54" s="27"/>
      <c r="H54" s="27"/>
      <c r="L54" s="27"/>
      <c r="M54" s="27"/>
      <c r="N54" s="29"/>
    </row>
    <row r="55" spans="1:15" s="26" customFormat="1" ht="11.25" customHeight="1" x14ac:dyDescent="0.35">
      <c r="A55" s="29" t="s">
        <v>117</v>
      </c>
      <c r="B55" s="27"/>
      <c r="C55" s="27"/>
      <c r="D55" s="27"/>
      <c r="E55" s="28"/>
      <c r="F55" s="28"/>
      <c r="G55" s="27"/>
      <c r="H55" s="27"/>
      <c r="L55" s="27"/>
      <c r="M55" s="27"/>
      <c r="N55" s="29"/>
    </row>
    <row r="56" spans="1:15" s="26" customFormat="1" ht="11.25" customHeight="1" x14ac:dyDescent="0.35">
      <c r="A56" s="29"/>
      <c r="B56" s="29" t="s">
        <v>97</v>
      </c>
      <c r="C56" s="27"/>
      <c r="D56" s="27"/>
      <c r="E56" s="28"/>
      <c r="F56" s="28"/>
      <c r="G56" s="27"/>
      <c r="H56" s="27"/>
      <c r="L56" s="27"/>
      <c r="M56" s="27"/>
      <c r="N56" s="29"/>
    </row>
    <row r="57" spans="1:15" s="26" customFormat="1" ht="15.65" customHeight="1" x14ac:dyDescent="0.35">
      <c r="A57" s="132" t="s">
        <v>96</v>
      </c>
      <c r="B57" s="132"/>
      <c r="C57" s="132"/>
      <c r="D57" s="132"/>
      <c r="E57" s="132"/>
      <c r="F57" s="132"/>
      <c r="G57" s="133" t="s">
        <v>101</v>
      </c>
      <c r="H57" s="133"/>
      <c r="I57" s="133"/>
      <c r="J57" s="133"/>
      <c r="K57" s="133"/>
      <c r="L57" s="133"/>
      <c r="M57" s="133"/>
      <c r="N57" s="133"/>
      <c r="O57" s="133"/>
    </row>
    <row r="58" spans="1:15" s="26" customFormat="1" ht="15.65" customHeight="1" x14ac:dyDescent="0.35">
      <c r="A58" s="63"/>
      <c r="B58" s="63"/>
      <c r="C58" s="63"/>
      <c r="D58" s="63"/>
      <c r="E58" s="63"/>
      <c r="F58" s="63"/>
      <c r="G58" s="64"/>
      <c r="H58" s="64"/>
      <c r="I58" s="64"/>
      <c r="J58" s="64"/>
      <c r="K58" s="64"/>
      <c r="L58" s="64"/>
      <c r="M58" s="64"/>
      <c r="N58" s="64"/>
      <c r="O58" s="64"/>
    </row>
    <row r="59" spans="1:15" s="26" customFormat="1" ht="15.65" customHeight="1" x14ac:dyDescent="0.35">
      <c r="A59" s="63"/>
      <c r="B59" s="63"/>
      <c r="C59" s="63"/>
      <c r="D59" s="63"/>
      <c r="E59" s="63"/>
      <c r="F59" s="63"/>
      <c r="G59" s="64"/>
      <c r="H59" s="64"/>
      <c r="I59" s="64"/>
      <c r="J59" s="64"/>
      <c r="K59" s="64"/>
      <c r="L59" s="64"/>
      <c r="M59" s="64"/>
      <c r="N59" s="64"/>
      <c r="O59" s="64"/>
    </row>
    <row r="60" spans="1:15" s="26" customFormat="1" ht="21" customHeight="1" x14ac:dyDescent="0.35">
      <c r="A60" s="64"/>
      <c r="B60" s="65"/>
      <c r="C60" s="64"/>
      <c r="D60" s="64"/>
      <c r="E60" s="66"/>
      <c r="F60" s="66"/>
      <c r="G60" s="64"/>
      <c r="H60" s="64"/>
      <c r="I60" s="65"/>
      <c r="J60" s="65"/>
      <c r="K60" s="65"/>
      <c r="L60" s="67"/>
      <c r="M60" s="67"/>
      <c r="N60" s="68"/>
      <c r="O60" s="69"/>
    </row>
    <row r="61" spans="1:15" s="26" customFormat="1" ht="21" customHeight="1" x14ac:dyDescent="0.35">
      <c r="A61" s="64"/>
      <c r="B61" s="65"/>
      <c r="C61" s="64"/>
      <c r="D61" s="64"/>
      <c r="E61" s="66"/>
      <c r="F61" s="66"/>
      <c r="G61" s="64"/>
      <c r="H61" s="64"/>
      <c r="I61" s="65"/>
      <c r="J61" s="65"/>
      <c r="K61" s="65"/>
      <c r="L61" s="67"/>
      <c r="M61" s="67"/>
      <c r="N61" s="68"/>
      <c r="O61" s="69"/>
    </row>
    <row r="62" spans="1:15" s="26" customFormat="1" ht="12.65" customHeight="1" x14ac:dyDescent="0.35">
      <c r="A62" s="124" t="s">
        <v>77</v>
      </c>
      <c r="B62" s="124"/>
      <c r="C62" s="124"/>
      <c r="D62" s="124"/>
      <c r="E62" s="124"/>
      <c r="F62" s="124"/>
      <c r="G62" s="124" t="s">
        <v>42</v>
      </c>
      <c r="H62" s="124"/>
      <c r="I62" s="124"/>
      <c r="J62" s="124"/>
      <c r="K62" s="124"/>
      <c r="L62" s="124"/>
      <c r="M62" s="124"/>
      <c r="N62" s="124"/>
      <c r="O62" s="124"/>
    </row>
    <row r="63" spans="1:15" s="26" customFormat="1" ht="15" customHeight="1" x14ac:dyDescent="0.35">
      <c r="A63" s="134" t="s">
        <v>78</v>
      </c>
      <c r="B63" s="134"/>
      <c r="C63" s="134"/>
      <c r="D63" s="134"/>
      <c r="E63" s="134"/>
      <c r="F63" s="134"/>
      <c r="G63" s="134" t="s">
        <v>46</v>
      </c>
      <c r="H63" s="134"/>
      <c r="I63" s="134"/>
      <c r="J63" s="134"/>
      <c r="K63" s="134"/>
      <c r="L63" s="134"/>
      <c r="M63" s="134"/>
      <c r="N63" s="134"/>
      <c r="O63" s="134"/>
    </row>
  </sheetData>
  <mergeCells count="52">
    <mergeCell ref="G62:O62"/>
    <mergeCell ref="G63:O6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H19:H20"/>
    <mergeCell ref="A63:F63"/>
    <mergeCell ref="L19:L20"/>
    <mergeCell ref="G37:N37"/>
    <mergeCell ref="A57:F57"/>
    <mergeCell ref="A34:N34"/>
    <mergeCell ref="G33:N33"/>
    <mergeCell ref="A41:C41"/>
    <mergeCell ref="G57:O57"/>
    <mergeCell ref="O19:O20"/>
    <mergeCell ref="K19:K20"/>
    <mergeCell ref="J19:J20"/>
    <mergeCell ref="A62:F62"/>
    <mergeCell ref="A33:C33"/>
    <mergeCell ref="A37:C37"/>
    <mergeCell ref="A43:C43"/>
    <mergeCell ref="A44:C44"/>
    <mergeCell ref="A45:C45"/>
    <mergeCell ref="E41:N41"/>
    <mergeCell ref="E43:N43"/>
    <mergeCell ref="E44:N44"/>
    <mergeCell ref="E45:N45"/>
    <mergeCell ref="G19:G20"/>
    <mergeCell ref="I19:I20"/>
    <mergeCell ref="A38:N38"/>
    <mergeCell ref="B19:B20"/>
    <mergeCell ref="C19:C20"/>
    <mergeCell ref="D19:D20"/>
    <mergeCell ref="E19:E20"/>
    <mergeCell ref="A1:N1"/>
    <mergeCell ref="A4:N4"/>
    <mergeCell ref="G14:N14"/>
    <mergeCell ref="A15:N15"/>
    <mergeCell ref="M19:M20"/>
    <mergeCell ref="N19:N20"/>
    <mergeCell ref="A14:C14"/>
    <mergeCell ref="B2:D2"/>
    <mergeCell ref="A2:A3"/>
    <mergeCell ref="A19:A20"/>
    <mergeCell ref="F19:F20"/>
  </mergeCells>
  <phoneticPr fontId="6" type="noConversion"/>
  <pageMargins left="0.34166666666666667" right="0.18055555555555555" top="0.19685039370078741" bottom="0.74803149606299213" header="0.35433070866141736" footer="0.31496062992125984"/>
  <pageSetup paperSize="9" scale="87" orientation="landscape" r:id="rId1"/>
  <headerFooter>
    <oddFooter>&amp;CPage &amp;P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Entête</vt:lpstr>
      <vt:lpstr>Recap</vt:lpstr>
      <vt:lpstr>PPM 2026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2025-12-24T08:03:27Z</cp:lastPrinted>
  <dcterms:created xsi:type="dcterms:W3CDTF">2019-12-04T18:48:35Z</dcterms:created>
  <dcterms:modified xsi:type="dcterms:W3CDTF">2025-12-26T14:13:29Z</dcterms:modified>
</cp:coreProperties>
</file>